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2.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778"/>
  </bookViews>
  <sheets>
    <sheet name="BMI" sheetId="1" r:id="rId1"/>
    <sheet name="Massa" sheetId="2" r:id="rId2"/>
    <sheet name="Fabbisogno calorico" sheetId="3" r:id="rId3"/>
    <sheet name="Previsioni" sheetId="4" r:id="rId4"/>
    <sheet name="Dieta" sheetId="5" r:id="rId5"/>
    <sheet name="Allenamento" sheetId="6" r:id="rId6"/>
    <sheet name="Pressione" sheetId="7" r:id="rId7"/>
    <sheet name="Frequenza cardiaca" sheetId="8" r:id="rId8"/>
    <sheet name="Consumo calorico" sheetId="9" r:id="rId9"/>
    <sheet name="Zona®" sheetId="10" r:id="rId10"/>
    <sheet name="Calcolatrice calorie" sheetId="11" r:id="rId11"/>
    <sheet name="Calcolatrice ricette" sheetId="12" r:id="rId12"/>
    <sheet name="Tabella alimenti" sheetId="13" r:id="rId13"/>
    <sheet name="Grafico peso" sheetId="14" r:id="rId14"/>
    <sheet name="Allenamenti" sheetId="15" r:id="rId15"/>
  </sheets>
  <definedNames>
    <definedName name="_xlnm._FilterDatabase" localSheetId="12" hidden="1">'Tabella alimenti'!$A$2:$J$848</definedName>
    <definedName name="Alimenti">'Tabella alimenti'!$A$3:$F$848</definedName>
    <definedName name="Alimenti_1">'Tabella alimenti'!$A$2:$J$848</definedName>
    <definedName name="Attività">'Fabbisogno calorico'!$A$17:$A$25</definedName>
    <definedName name="Attivita_fisica">'Consumo calorico'!$D$5:$G$63</definedName>
    <definedName name="Elenco_alimenti">'Tabella alimenti'!$A$3:$A$848</definedName>
    <definedName name="freq_giorno">'Frequenza cardiaca'!$E$4:$E$8</definedName>
    <definedName name="Peso_effettivo">Dieta!$C$4:$C$180</definedName>
  </definedNames>
  <calcPr calcId="145621"/>
</workbook>
</file>

<file path=xl/calcChain.xml><?xml version="1.0" encoding="utf-8"?>
<calcChain xmlns="http://schemas.openxmlformats.org/spreadsheetml/2006/main">
  <c r="F2" i="15" l="1"/>
  <c r="B4" i="15"/>
  <c r="E4" i="15"/>
  <c r="F4" i="15"/>
  <c r="G4" i="15"/>
  <c r="B5" i="15"/>
  <c r="E5" i="15"/>
  <c r="F5" i="15"/>
  <c r="G5" i="15"/>
  <c r="B6" i="15"/>
  <c r="E6" i="15"/>
  <c r="F6" i="15"/>
  <c r="G6" i="15"/>
  <c r="B7" i="15"/>
  <c r="E7" i="15"/>
  <c r="F7" i="15"/>
  <c r="G7" i="15"/>
  <c r="B8" i="15"/>
  <c r="E8" i="15"/>
  <c r="F8" i="15"/>
  <c r="G8" i="15"/>
  <c r="B9" i="15"/>
  <c r="E9" i="15"/>
  <c r="F9" i="15"/>
  <c r="G9" i="15"/>
  <c r="B10" i="15"/>
  <c r="E10" i="15"/>
  <c r="F10" i="15"/>
  <c r="G10" i="15"/>
  <c r="B11" i="15"/>
  <c r="E11" i="15"/>
  <c r="F11" i="15"/>
  <c r="G11" i="15"/>
  <c r="B12" i="15"/>
  <c r="E12" i="15"/>
  <c r="F12" i="15"/>
  <c r="G12" i="15"/>
  <c r="B13" i="15"/>
  <c r="E13" i="15"/>
  <c r="F13" i="15"/>
  <c r="G13" i="15"/>
  <c r="B14" i="15"/>
  <c r="E14" i="15"/>
  <c r="F14" i="15"/>
  <c r="G14" i="15"/>
  <c r="B15" i="15"/>
  <c r="E15" i="15"/>
  <c r="F15" i="15"/>
  <c r="G15" i="15"/>
  <c r="B16" i="15"/>
  <c r="E16" i="15"/>
  <c r="F16" i="15"/>
  <c r="G16" i="15"/>
  <c r="B17" i="15"/>
  <c r="E17" i="15"/>
  <c r="F17" i="15"/>
  <c r="G17" i="15"/>
  <c r="B18" i="15"/>
  <c r="E18" i="15"/>
  <c r="F18" i="15"/>
  <c r="G18" i="15"/>
  <c r="B19" i="15"/>
  <c r="E19" i="15"/>
  <c r="F19" i="15"/>
  <c r="G19" i="15"/>
  <c r="B20" i="15"/>
  <c r="E20" i="15"/>
  <c r="F20" i="15"/>
  <c r="G20" i="15"/>
  <c r="B21" i="15"/>
  <c r="E21" i="15"/>
  <c r="F21" i="15"/>
  <c r="G21" i="15"/>
  <c r="B22" i="15"/>
  <c r="E22" i="15"/>
  <c r="F22" i="15"/>
  <c r="G22" i="15"/>
  <c r="B23" i="15"/>
  <c r="E23" i="15"/>
  <c r="F23" i="15"/>
  <c r="G23" i="15"/>
  <c r="B24" i="15"/>
  <c r="E24" i="15"/>
  <c r="F24" i="15"/>
  <c r="G24" i="15"/>
  <c r="B25" i="15"/>
  <c r="E25" i="15"/>
  <c r="F25" i="15"/>
  <c r="G25" i="15"/>
  <c r="B26" i="15"/>
  <c r="E26" i="15"/>
  <c r="F26" i="15"/>
  <c r="G26" i="15"/>
  <c r="B27" i="15"/>
  <c r="E27" i="15"/>
  <c r="F27" i="15"/>
  <c r="G27" i="15"/>
  <c r="B28" i="15"/>
  <c r="E28" i="15"/>
  <c r="F28" i="15"/>
  <c r="G28" i="15"/>
  <c r="B29" i="15"/>
  <c r="E29" i="15"/>
  <c r="F29" i="15"/>
  <c r="G29" i="15"/>
  <c r="B30" i="15"/>
  <c r="E30" i="15"/>
  <c r="F30" i="15"/>
  <c r="G30" i="15"/>
  <c r="B31" i="15"/>
  <c r="E31" i="15"/>
  <c r="F31" i="15"/>
  <c r="G31" i="15"/>
  <c r="B32" i="15"/>
  <c r="E32" i="15"/>
  <c r="F32" i="15"/>
  <c r="G32" i="15"/>
  <c r="B33" i="15"/>
  <c r="E33" i="15"/>
  <c r="F33" i="15"/>
  <c r="G33" i="15"/>
  <c r="B34" i="15"/>
  <c r="E34" i="15"/>
  <c r="F34" i="15"/>
  <c r="G34" i="15"/>
  <c r="B35" i="15"/>
  <c r="E35" i="15"/>
  <c r="F35" i="15"/>
  <c r="G35" i="15"/>
  <c r="B36" i="15"/>
  <c r="E36" i="15"/>
  <c r="F36" i="15"/>
  <c r="G36" i="15"/>
  <c r="B37" i="15"/>
  <c r="E37" i="15"/>
  <c r="F37" i="15"/>
  <c r="G37" i="15"/>
  <c r="B38" i="15"/>
  <c r="E38" i="15"/>
  <c r="F38" i="15"/>
  <c r="G38" i="15"/>
  <c r="B39" i="15"/>
  <c r="E39" i="15"/>
  <c r="F39" i="15"/>
  <c r="G39" i="15"/>
  <c r="B40" i="15"/>
  <c r="E40" i="15"/>
  <c r="F40" i="15"/>
  <c r="G40" i="15"/>
  <c r="B41" i="15"/>
  <c r="E41" i="15"/>
  <c r="F41" i="15"/>
  <c r="G41" i="15"/>
  <c r="B42" i="15"/>
  <c r="E42" i="15"/>
  <c r="F42" i="15"/>
  <c r="G42" i="15"/>
  <c r="B43" i="15"/>
  <c r="E43" i="15"/>
  <c r="F43" i="15"/>
  <c r="G43" i="15"/>
  <c r="B44" i="15"/>
  <c r="E44" i="15"/>
  <c r="F44" i="15"/>
  <c r="G44" i="15"/>
  <c r="B45" i="15"/>
  <c r="E45" i="15"/>
  <c r="F45" i="15"/>
  <c r="G45" i="15"/>
  <c r="B46" i="15"/>
  <c r="E46" i="15"/>
  <c r="F46" i="15"/>
  <c r="G46" i="15"/>
  <c r="B47" i="15"/>
  <c r="E47" i="15"/>
  <c r="F47" i="15"/>
  <c r="G47" i="15"/>
  <c r="B48" i="15"/>
  <c r="E48" i="15"/>
  <c r="F48" i="15"/>
  <c r="G48" i="15"/>
  <c r="B49" i="15"/>
  <c r="E49" i="15"/>
  <c r="F49" i="15"/>
  <c r="G49" i="15"/>
  <c r="B50" i="15"/>
  <c r="E50" i="15"/>
  <c r="F50" i="15"/>
  <c r="G50" i="15"/>
  <c r="B51" i="15"/>
  <c r="E51" i="15"/>
  <c r="F51" i="15"/>
  <c r="G51" i="15"/>
  <c r="B52" i="15"/>
  <c r="E52" i="15"/>
  <c r="F52" i="15"/>
  <c r="G52" i="15"/>
  <c r="B53" i="15"/>
  <c r="E53" i="15"/>
  <c r="F53" i="15"/>
  <c r="G53" i="15"/>
  <c r="B54" i="15"/>
  <c r="E54" i="15"/>
  <c r="F54" i="15"/>
  <c r="G54" i="15"/>
  <c r="B55" i="15"/>
  <c r="E55" i="15"/>
  <c r="F55" i="15"/>
  <c r="G55" i="15"/>
  <c r="B56" i="15"/>
  <c r="E56" i="15"/>
  <c r="F56" i="15"/>
  <c r="G56" i="15"/>
  <c r="B57" i="15"/>
  <c r="E57" i="15"/>
  <c r="F57" i="15"/>
  <c r="G57" i="15"/>
  <c r="B58" i="15"/>
  <c r="E58" i="15"/>
  <c r="F58" i="15"/>
  <c r="G58" i="15"/>
  <c r="B59" i="15"/>
  <c r="E59" i="15"/>
  <c r="F59" i="15"/>
  <c r="G59" i="15"/>
  <c r="B60" i="15"/>
  <c r="E60" i="15"/>
  <c r="F60" i="15"/>
  <c r="G60" i="15"/>
  <c r="B61" i="15"/>
  <c r="E61" i="15"/>
  <c r="F61" i="15"/>
  <c r="G61" i="15"/>
  <c r="B62" i="15"/>
  <c r="E62" i="15"/>
  <c r="F62" i="15"/>
  <c r="G62" i="15"/>
  <c r="B63" i="15"/>
  <c r="E63" i="15"/>
  <c r="F63" i="15"/>
  <c r="G63" i="15"/>
  <c r="B64" i="15"/>
  <c r="E64" i="15"/>
  <c r="F64" i="15"/>
  <c r="G64" i="15"/>
  <c r="B65" i="15"/>
  <c r="E65" i="15"/>
  <c r="F65" i="15"/>
  <c r="G65" i="15"/>
  <c r="B66" i="15"/>
  <c r="E66" i="15"/>
  <c r="F66" i="15"/>
  <c r="G66" i="15"/>
  <c r="B67" i="15"/>
  <c r="E67" i="15"/>
  <c r="F67" i="15"/>
  <c r="G67" i="15"/>
  <c r="B68" i="15"/>
  <c r="E68" i="15"/>
  <c r="F68" i="15"/>
  <c r="G68" i="15"/>
  <c r="B69" i="15"/>
  <c r="E69" i="15"/>
  <c r="F69" i="15"/>
  <c r="G69" i="15"/>
  <c r="B70" i="15"/>
  <c r="E70" i="15"/>
  <c r="F70" i="15"/>
  <c r="G70" i="15"/>
  <c r="B71" i="15"/>
  <c r="E71" i="15"/>
  <c r="F71" i="15"/>
  <c r="G71" i="15"/>
  <c r="B72" i="15"/>
  <c r="E72" i="15"/>
  <c r="F72" i="15"/>
  <c r="G72" i="15"/>
  <c r="B73" i="15"/>
  <c r="E73" i="15"/>
  <c r="F73" i="15"/>
  <c r="G73" i="15"/>
  <c r="B74" i="15"/>
  <c r="E74" i="15"/>
  <c r="F74" i="15"/>
  <c r="G74" i="15"/>
  <c r="B75" i="15"/>
  <c r="E75" i="15"/>
  <c r="F75" i="15"/>
  <c r="G75" i="15"/>
  <c r="B76" i="15"/>
  <c r="E76" i="15"/>
  <c r="F76" i="15"/>
  <c r="G76" i="15"/>
  <c r="B77" i="15"/>
  <c r="E77" i="15"/>
  <c r="F77" i="15"/>
  <c r="G77" i="15"/>
  <c r="B78" i="15"/>
  <c r="E78" i="15"/>
  <c r="F78" i="15"/>
  <c r="G78" i="15"/>
  <c r="B79" i="15"/>
  <c r="E79" i="15"/>
  <c r="F79" i="15"/>
  <c r="G79" i="15"/>
  <c r="B80" i="15"/>
  <c r="E80" i="15"/>
  <c r="F80" i="15"/>
  <c r="G80" i="15"/>
  <c r="B81" i="15"/>
  <c r="E81" i="15"/>
  <c r="F81" i="15"/>
  <c r="G81" i="15"/>
  <c r="B82" i="15"/>
  <c r="E82" i="15"/>
  <c r="F82" i="15"/>
  <c r="G82" i="15"/>
  <c r="B83" i="15"/>
  <c r="E83" i="15"/>
  <c r="F83" i="15"/>
  <c r="G83" i="15"/>
  <c r="B84" i="15"/>
  <c r="E84" i="15"/>
  <c r="F84" i="15"/>
  <c r="G84" i="15"/>
  <c r="B85" i="15"/>
  <c r="E85" i="15"/>
  <c r="F85" i="15"/>
  <c r="G85" i="15"/>
  <c r="B86" i="15"/>
  <c r="E86" i="15"/>
  <c r="F86" i="15"/>
  <c r="G86" i="15"/>
  <c r="B87" i="15"/>
  <c r="E87" i="15"/>
  <c r="F87" i="15"/>
  <c r="G87" i="15"/>
  <c r="B88" i="15"/>
  <c r="E88" i="15"/>
  <c r="F88" i="15"/>
  <c r="G88" i="15"/>
  <c r="B89" i="15"/>
  <c r="E89" i="15"/>
  <c r="F89" i="15"/>
  <c r="G89" i="15"/>
  <c r="B90" i="15"/>
  <c r="E90" i="15"/>
  <c r="F90" i="15"/>
  <c r="G90" i="15"/>
  <c r="B91" i="15"/>
  <c r="E91" i="15"/>
  <c r="F91" i="15"/>
  <c r="G91" i="15"/>
  <c r="B92" i="15"/>
  <c r="E92" i="15"/>
  <c r="F92" i="15"/>
  <c r="G92" i="15"/>
  <c r="B93" i="15"/>
  <c r="E93" i="15"/>
  <c r="F93" i="15"/>
  <c r="G93" i="15"/>
  <c r="B94" i="15"/>
  <c r="E94" i="15"/>
  <c r="F94" i="15"/>
  <c r="G94" i="15"/>
  <c r="B95" i="15"/>
  <c r="E95" i="15"/>
  <c r="F95" i="15"/>
  <c r="G95" i="15"/>
  <c r="B96" i="15"/>
  <c r="E96" i="15"/>
  <c r="F96" i="15"/>
  <c r="G96" i="15"/>
  <c r="B97" i="15"/>
  <c r="E97" i="15"/>
  <c r="F97" i="15"/>
  <c r="G97" i="15"/>
  <c r="B98" i="15"/>
  <c r="E98" i="15"/>
  <c r="F98" i="15"/>
  <c r="G98" i="15"/>
  <c r="B99" i="15"/>
  <c r="E99" i="15"/>
  <c r="F99" i="15"/>
  <c r="G99" i="15"/>
  <c r="B100" i="15"/>
  <c r="E100" i="15"/>
  <c r="F100" i="15"/>
  <c r="G100" i="15"/>
  <c r="B101" i="15"/>
  <c r="E101" i="15"/>
  <c r="F101" i="15"/>
  <c r="G101" i="15"/>
  <c r="B102" i="15"/>
  <c r="E102" i="15"/>
  <c r="F102" i="15"/>
  <c r="G102" i="15"/>
  <c r="B103" i="15"/>
  <c r="E103" i="15"/>
  <c r="F103" i="15"/>
  <c r="G103" i="15"/>
  <c r="B104" i="15"/>
  <c r="E104" i="15"/>
  <c r="F104" i="15"/>
  <c r="G104" i="15"/>
  <c r="B105" i="15"/>
  <c r="E105" i="15"/>
  <c r="F105" i="15"/>
  <c r="G105" i="15"/>
  <c r="B106" i="15"/>
  <c r="E106" i="15"/>
  <c r="F106" i="15"/>
  <c r="G106" i="15"/>
  <c r="B107" i="15"/>
  <c r="E107" i="15"/>
  <c r="F107" i="15"/>
  <c r="G107" i="15"/>
  <c r="B108" i="15"/>
  <c r="E108" i="15"/>
  <c r="F108" i="15"/>
  <c r="G108" i="15"/>
  <c r="B109" i="15"/>
  <c r="E109" i="15"/>
  <c r="F109" i="15"/>
  <c r="G109" i="15"/>
  <c r="B110" i="15"/>
  <c r="E110" i="15"/>
  <c r="F110" i="15"/>
  <c r="G110" i="15"/>
  <c r="B111" i="15"/>
  <c r="E111" i="15"/>
  <c r="F111" i="15"/>
  <c r="G111" i="15"/>
  <c r="B112" i="15"/>
  <c r="E112" i="15"/>
  <c r="F112" i="15"/>
  <c r="G112" i="15"/>
  <c r="B113" i="15"/>
  <c r="E113" i="15"/>
  <c r="F113" i="15"/>
  <c r="G113" i="15"/>
  <c r="B114" i="15"/>
  <c r="E114" i="15"/>
  <c r="F114" i="15"/>
  <c r="G114" i="15"/>
  <c r="B115" i="15"/>
  <c r="E115" i="15"/>
  <c r="F115" i="15"/>
  <c r="G115" i="15"/>
  <c r="B116" i="15"/>
  <c r="E116" i="15"/>
  <c r="F116" i="15"/>
  <c r="G116" i="15"/>
  <c r="B117" i="15"/>
  <c r="E117" i="15"/>
  <c r="F117" i="15"/>
  <c r="G117" i="15"/>
  <c r="B118" i="15"/>
  <c r="E118" i="15"/>
  <c r="F118" i="15"/>
  <c r="G118" i="15"/>
  <c r="B119" i="15"/>
  <c r="E119" i="15"/>
  <c r="F119" i="15"/>
  <c r="G119" i="15"/>
  <c r="B120" i="15"/>
  <c r="E120" i="15"/>
  <c r="F120" i="15"/>
  <c r="G120" i="15"/>
  <c r="B121" i="15"/>
  <c r="E121" i="15"/>
  <c r="F121" i="15"/>
  <c r="G121" i="15"/>
  <c r="B122" i="15"/>
  <c r="E122" i="15"/>
  <c r="F122" i="15"/>
  <c r="G122" i="15"/>
  <c r="B123" i="15"/>
  <c r="E123" i="15"/>
  <c r="F123" i="15"/>
  <c r="G123" i="15"/>
  <c r="B124" i="15"/>
  <c r="E124" i="15"/>
  <c r="F124" i="15"/>
  <c r="G124" i="15"/>
  <c r="B125" i="15"/>
  <c r="E125" i="15"/>
  <c r="F125" i="15"/>
  <c r="G125" i="15"/>
  <c r="B126" i="15"/>
  <c r="E126" i="15"/>
  <c r="F126" i="15"/>
  <c r="G126" i="15"/>
  <c r="B127" i="15"/>
  <c r="E127" i="15"/>
  <c r="F127" i="15"/>
  <c r="G127" i="15"/>
  <c r="B128" i="15"/>
  <c r="E128" i="15"/>
  <c r="F128" i="15"/>
  <c r="G128" i="15"/>
  <c r="B129" i="15"/>
  <c r="E129" i="15"/>
  <c r="F129" i="15"/>
  <c r="G129" i="15"/>
  <c r="B130" i="15"/>
  <c r="E130" i="15"/>
  <c r="F130" i="15"/>
  <c r="G130" i="15"/>
  <c r="B131" i="15"/>
  <c r="E131" i="15"/>
  <c r="F131" i="15"/>
  <c r="G131" i="15"/>
  <c r="B132" i="15"/>
  <c r="E132" i="15"/>
  <c r="F132" i="15"/>
  <c r="G132" i="15"/>
  <c r="B133" i="15"/>
  <c r="E133" i="15"/>
  <c r="F133" i="15"/>
  <c r="G133" i="15"/>
  <c r="B134" i="15"/>
  <c r="E134" i="15"/>
  <c r="F134" i="15"/>
  <c r="G134" i="15"/>
  <c r="B135" i="15"/>
  <c r="E135" i="15"/>
  <c r="F135" i="15"/>
  <c r="G135" i="15"/>
  <c r="B136" i="15"/>
  <c r="E136" i="15"/>
  <c r="F136" i="15"/>
  <c r="G136" i="15"/>
  <c r="B137" i="15"/>
  <c r="E137" i="15"/>
  <c r="F137" i="15"/>
  <c r="G137" i="15"/>
  <c r="B138" i="15"/>
  <c r="E138" i="15"/>
  <c r="F138" i="15"/>
  <c r="G138" i="15"/>
  <c r="B139" i="15"/>
  <c r="E139" i="15"/>
  <c r="F139" i="15"/>
  <c r="G139" i="15"/>
  <c r="B140" i="15"/>
  <c r="E140" i="15"/>
  <c r="F140" i="15"/>
  <c r="G140" i="15"/>
  <c r="B141" i="15"/>
  <c r="E141" i="15"/>
  <c r="F141" i="15"/>
  <c r="G141" i="15"/>
  <c r="B142" i="15"/>
  <c r="E142" i="15"/>
  <c r="F142" i="15"/>
  <c r="G142" i="15"/>
  <c r="B143" i="15"/>
  <c r="E143" i="15"/>
  <c r="F143" i="15"/>
  <c r="G143" i="15"/>
  <c r="B144" i="15"/>
  <c r="E144" i="15"/>
  <c r="F144" i="15"/>
  <c r="G144" i="15"/>
  <c r="B145" i="15"/>
  <c r="E145" i="15"/>
  <c r="F145" i="15"/>
  <c r="G145" i="15"/>
  <c r="B146" i="15"/>
  <c r="E146" i="15"/>
  <c r="F146" i="15"/>
  <c r="G146" i="15"/>
  <c r="B147" i="15"/>
  <c r="E147" i="15"/>
  <c r="F147" i="15"/>
  <c r="G147" i="15"/>
  <c r="B148" i="15"/>
  <c r="E148" i="15"/>
  <c r="F148" i="15"/>
  <c r="G148" i="15"/>
  <c r="B149" i="15"/>
  <c r="E149" i="15"/>
  <c r="F149" i="15"/>
  <c r="G149" i="15"/>
  <c r="B150" i="15"/>
  <c r="E150" i="15"/>
  <c r="F150" i="15"/>
  <c r="G150" i="15"/>
  <c r="B151" i="15"/>
  <c r="E151" i="15"/>
  <c r="F151" i="15"/>
  <c r="G151" i="15"/>
  <c r="B152" i="15"/>
  <c r="E152" i="15"/>
  <c r="F152" i="15"/>
  <c r="G152" i="15"/>
  <c r="B153" i="15"/>
  <c r="E153" i="15"/>
  <c r="F153" i="15"/>
  <c r="G153" i="15"/>
  <c r="B154" i="15"/>
  <c r="E154" i="15"/>
  <c r="F154" i="15"/>
  <c r="G154" i="15"/>
  <c r="B155" i="15"/>
  <c r="E155" i="15"/>
  <c r="F155" i="15"/>
  <c r="G155" i="15"/>
  <c r="B156" i="15"/>
  <c r="E156" i="15"/>
  <c r="F156" i="15"/>
  <c r="G156" i="15"/>
  <c r="B157" i="15"/>
  <c r="E157" i="15"/>
  <c r="F157" i="15"/>
  <c r="G157" i="15"/>
  <c r="B158" i="15"/>
  <c r="E158" i="15"/>
  <c r="F158" i="15"/>
  <c r="G158" i="15"/>
  <c r="B159" i="15"/>
  <c r="E159" i="15"/>
  <c r="F159" i="15"/>
  <c r="G159" i="15"/>
  <c r="B160" i="15"/>
  <c r="E160" i="15"/>
  <c r="F160" i="15"/>
  <c r="G160" i="15"/>
  <c r="B161" i="15"/>
  <c r="E161" i="15"/>
  <c r="F161" i="15"/>
  <c r="G161" i="15"/>
  <c r="B162" i="15"/>
  <c r="E162" i="15"/>
  <c r="F162" i="15"/>
  <c r="G162" i="15"/>
  <c r="B163" i="15"/>
  <c r="E163" i="15"/>
  <c r="F163" i="15"/>
  <c r="G163" i="15"/>
  <c r="B164" i="15"/>
  <c r="E164" i="15"/>
  <c r="F164" i="15"/>
  <c r="G164" i="15"/>
  <c r="B165" i="15"/>
  <c r="E165" i="15"/>
  <c r="F165" i="15"/>
  <c r="G165" i="15"/>
  <c r="B166" i="15"/>
  <c r="E166" i="15"/>
  <c r="F166" i="15"/>
  <c r="G166" i="15"/>
  <c r="B167" i="15"/>
  <c r="E167" i="15"/>
  <c r="F167" i="15"/>
  <c r="G167" i="15"/>
  <c r="B168" i="15"/>
  <c r="E168" i="15"/>
  <c r="F168" i="15"/>
  <c r="G168" i="15"/>
  <c r="B169" i="15"/>
  <c r="E169" i="15"/>
  <c r="F169" i="15"/>
  <c r="G169" i="15"/>
  <c r="B170" i="15"/>
  <c r="E170" i="15"/>
  <c r="F170" i="15"/>
  <c r="G170" i="15"/>
  <c r="B171" i="15"/>
  <c r="E171" i="15"/>
  <c r="F171" i="15"/>
  <c r="G171" i="15"/>
  <c r="B172" i="15"/>
  <c r="E172" i="15"/>
  <c r="F172" i="15"/>
  <c r="G172" i="15"/>
  <c r="B173" i="15"/>
  <c r="E173" i="15"/>
  <c r="F173" i="15"/>
  <c r="G173" i="15"/>
  <c r="B174" i="15"/>
  <c r="E174" i="15"/>
  <c r="F174" i="15"/>
  <c r="G174" i="15"/>
  <c r="B175" i="15"/>
  <c r="E175" i="15"/>
  <c r="F175" i="15"/>
  <c r="G175" i="15"/>
  <c r="B176" i="15"/>
  <c r="E176" i="15"/>
  <c r="F176" i="15"/>
  <c r="G176" i="15"/>
  <c r="B177" i="15"/>
  <c r="E177" i="15"/>
  <c r="F177" i="15"/>
  <c r="G177" i="15"/>
  <c r="B178" i="15"/>
  <c r="E178" i="15"/>
  <c r="F178" i="15"/>
  <c r="G178" i="15"/>
  <c r="B179" i="15"/>
  <c r="E179" i="15"/>
  <c r="F179" i="15"/>
  <c r="G179" i="15"/>
  <c r="B180" i="15"/>
  <c r="E180" i="15"/>
  <c r="F180" i="15"/>
  <c r="G180" i="15"/>
  <c r="B181" i="15"/>
  <c r="E181" i="15"/>
  <c r="F181" i="15"/>
  <c r="G181" i="15"/>
  <c r="B182" i="15"/>
  <c r="E182" i="15"/>
  <c r="F182" i="15"/>
  <c r="G182" i="15"/>
  <c r="B183" i="15"/>
  <c r="E183" i="15"/>
  <c r="F183" i="15"/>
  <c r="G183" i="15"/>
  <c r="B184" i="15"/>
  <c r="E184" i="15"/>
  <c r="F184" i="15"/>
  <c r="G184" i="15"/>
  <c r="B185" i="15"/>
  <c r="E185" i="15"/>
  <c r="F185" i="15"/>
  <c r="G185" i="15"/>
  <c r="B186" i="15"/>
  <c r="E186" i="15"/>
  <c r="F186" i="15"/>
  <c r="G186" i="15"/>
  <c r="B187" i="15"/>
  <c r="E187" i="15"/>
  <c r="F187" i="15"/>
  <c r="G187" i="15"/>
  <c r="B188" i="15"/>
  <c r="E188" i="15"/>
  <c r="F188" i="15"/>
  <c r="G188" i="15"/>
  <c r="B189" i="15"/>
  <c r="E189" i="15"/>
  <c r="F189" i="15"/>
  <c r="G189" i="15"/>
  <c r="B190" i="15"/>
  <c r="E190" i="15"/>
  <c r="F190" i="15"/>
  <c r="G190" i="15"/>
  <c r="B191" i="15"/>
  <c r="E191" i="15"/>
  <c r="F191" i="15"/>
  <c r="G191" i="15"/>
  <c r="B192" i="15"/>
  <c r="E192" i="15"/>
  <c r="F192" i="15"/>
  <c r="G192" i="15"/>
  <c r="B193" i="15"/>
  <c r="E193" i="15"/>
  <c r="F193" i="15"/>
  <c r="G193" i="15"/>
  <c r="B194" i="15"/>
  <c r="E194" i="15"/>
  <c r="F194" i="15"/>
  <c r="G194" i="15"/>
  <c r="B195" i="15"/>
  <c r="E195" i="15"/>
  <c r="F195" i="15"/>
  <c r="G195" i="15"/>
  <c r="B196" i="15"/>
  <c r="E196" i="15"/>
  <c r="F196" i="15"/>
  <c r="G196" i="15"/>
  <c r="B197" i="15"/>
  <c r="E197" i="15"/>
  <c r="F197" i="15"/>
  <c r="G197" i="15"/>
  <c r="B198" i="15"/>
  <c r="E198" i="15"/>
  <c r="F198" i="15"/>
  <c r="G198" i="15"/>
  <c r="B199" i="15"/>
  <c r="E199" i="15"/>
  <c r="F199" i="15"/>
  <c r="G199" i="15"/>
  <c r="B200" i="15"/>
  <c r="E200" i="15"/>
  <c r="F200" i="15"/>
  <c r="G200" i="15"/>
  <c r="B201" i="15"/>
  <c r="E201" i="15"/>
  <c r="F201" i="15"/>
  <c r="G201" i="15"/>
  <c r="B202" i="15"/>
  <c r="E202" i="15"/>
  <c r="F202" i="15"/>
  <c r="G202" i="15"/>
  <c r="B203" i="15"/>
  <c r="E203" i="15"/>
  <c r="F203" i="15"/>
  <c r="G203" i="15"/>
  <c r="B204" i="15"/>
  <c r="E204" i="15"/>
  <c r="F204" i="15"/>
  <c r="G204" i="15"/>
  <c r="J1" i="6"/>
  <c r="L1" i="6"/>
  <c r="E3" i="6"/>
  <c r="F3" i="6"/>
  <c r="G3" i="6"/>
  <c r="H3" i="6"/>
  <c r="B4" i="6"/>
  <c r="E4" i="6"/>
  <c r="F4" i="6"/>
  <c r="G4" i="6"/>
  <c r="H4" i="6"/>
  <c r="B5" i="6"/>
  <c r="E5" i="6"/>
  <c r="F5" i="6"/>
  <c r="G5" i="6"/>
  <c r="H5" i="6"/>
  <c r="B6" i="6"/>
  <c r="E6" i="6"/>
  <c r="F6" i="6"/>
  <c r="G6" i="6"/>
  <c r="H6" i="6"/>
  <c r="B7" i="6"/>
  <c r="B8" i="6"/>
  <c r="B9" i="6"/>
  <c r="B10" i="6"/>
  <c r="B11" i="6"/>
  <c r="B12" i="6"/>
  <c r="B13" i="6"/>
  <c r="B14" i="6"/>
  <c r="B15" i="6"/>
  <c r="B16" i="6"/>
  <c r="B17" i="6"/>
  <c r="B18" i="6"/>
  <c r="B19" i="6"/>
  <c r="B20" i="6"/>
  <c r="E20" i="6"/>
  <c r="F20" i="6"/>
  <c r="G20" i="6"/>
  <c r="H20" i="6"/>
  <c r="B21" i="6"/>
  <c r="E21" i="6"/>
  <c r="F21" i="6"/>
  <c r="G21" i="6"/>
  <c r="H21" i="6"/>
  <c r="B22" i="6"/>
  <c r="E22" i="6"/>
  <c r="F22" i="6"/>
  <c r="G22" i="6"/>
  <c r="H22" i="6"/>
  <c r="B23" i="6"/>
  <c r="E23" i="6"/>
  <c r="F23" i="6"/>
  <c r="G23" i="6"/>
  <c r="H23" i="6"/>
  <c r="B24" i="6"/>
  <c r="E24" i="6"/>
  <c r="F24" i="6"/>
  <c r="G24" i="6"/>
  <c r="H24" i="6"/>
  <c r="B25" i="6"/>
  <c r="E25" i="6"/>
  <c r="F25" i="6"/>
  <c r="G25" i="6"/>
  <c r="H25" i="6"/>
  <c r="B26" i="6"/>
  <c r="E26" i="6"/>
  <c r="F26" i="6"/>
  <c r="G26" i="6"/>
  <c r="H26" i="6"/>
  <c r="B27" i="6"/>
  <c r="E27" i="6"/>
  <c r="F27" i="6"/>
  <c r="G27" i="6"/>
  <c r="H27" i="6"/>
  <c r="B28" i="6"/>
  <c r="E28" i="6"/>
  <c r="F28" i="6"/>
  <c r="G28" i="6"/>
  <c r="H28" i="6"/>
  <c r="B29" i="6"/>
  <c r="E29" i="6"/>
  <c r="F29" i="6"/>
  <c r="G29" i="6"/>
  <c r="H29" i="6"/>
  <c r="B30" i="6"/>
  <c r="E30" i="6"/>
  <c r="F30" i="6"/>
  <c r="G30" i="6"/>
  <c r="H30" i="6"/>
  <c r="B31" i="6"/>
  <c r="E31" i="6"/>
  <c r="F31" i="6"/>
  <c r="G31" i="6"/>
  <c r="H31" i="6"/>
  <c r="B32" i="6"/>
  <c r="E32" i="6"/>
  <c r="F32" i="6"/>
  <c r="G32" i="6"/>
  <c r="H32" i="6"/>
  <c r="B33" i="6"/>
  <c r="E33" i="6"/>
  <c r="F33" i="6"/>
  <c r="G33" i="6"/>
  <c r="H33" i="6"/>
  <c r="B34" i="6"/>
  <c r="E34" i="6"/>
  <c r="F34" i="6"/>
  <c r="G34" i="6"/>
  <c r="H34" i="6"/>
  <c r="B35" i="6"/>
  <c r="E35" i="6"/>
  <c r="F35" i="6"/>
  <c r="G35" i="6"/>
  <c r="H35" i="6"/>
  <c r="B36" i="6"/>
  <c r="E36" i="6"/>
  <c r="F36" i="6"/>
  <c r="G36" i="6"/>
  <c r="H36" i="6"/>
  <c r="B37" i="6"/>
  <c r="E37" i="6"/>
  <c r="F37" i="6"/>
  <c r="G37" i="6"/>
  <c r="H37" i="6"/>
  <c r="B38" i="6"/>
  <c r="E38" i="6"/>
  <c r="F38" i="6"/>
  <c r="G38" i="6"/>
  <c r="H38" i="6"/>
  <c r="B39" i="6"/>
  <c r="E39" i="6"/>
  <c r="F39" i="6"/>
  <c r="G39" i="6"/>
  <c r="H39" i="6"/>
  <c r="B40" i="6"/>
  <c r="E40" i="6"/>
  <c r="F40" i="6"/>
  <c r="G40" i="6"/>
  <c r="H40" i="6"/>
  <c r="B41" i="6"/>
  <c r="E41" i="6"/>
  <c r="F41" i="6"/>
  <c r="G41" i="6"/>
  <c r="H41" i="6"/>
  <c r="B42" i="6"/>
  <c r="E42" i="6"/>
  <c r="F42" i="6"/>
  <c r="G42" i="6"/>
  <c r="H42" i="6"/>
  <c r="B43" i="6"/>
  <c r="E43" i="6"/>
  <c r="F43" i="6"/>
  <c r="G43" i="6"/>
  <c r="H43" i="6"/>
  <c r="B44" i="6"/>
  <c r="E44" i="6"/>
  <c r="F44" i="6"/>
  <c r="G44" i="6"/>
  <c r="H44" i="6"/>
  <c r="B45" i="6"/>
  <c r="E45" i="6"/>
  <c r="F45" i="6"/>
  <c r="G45" i="6"/>
  <c r="H45" i="6"/>
  <c r="B46" i="6"/>
  <c r="E46" i="6"/>
  <c r="F46" i="6"/>
  <c r="G46" i="6"/>
  <c r="H46" i="6"/>
  <c r="B47" i="6"/>
  <c r="E47" i="6"/>
  <c r="F47" i="6"/>
  <c r="G47" i="6"/>
  <c r="H47" i="6"/>
  <c r="B48" i="6"/>
  <c r="E48" i="6"/>
  <c r="F48" i="6"/>
  <c r="G48" i="6"/>
  <c r="H48" i="6"/>
  <c r="B49" i="6"/>
  <c r="E49" i="6"/>
  <c r="F49" i="6"/>
  <c r="G49" i="6"/>
  <c r="H49" i="6"/>
  <c r="B50" i="6"/>
  <c r="E50" i="6"/>
  <c r="F50" i="6"/>
  <c r="G50" i="6"/>
  <c r="H50" i="6"/>
  <c r="B51" i="6"/>
  <c r="E51" i="6"/>
  <c r="F51" i="6"/>
  <c r="G51" i="6"/>
  <c r="H51" i="6"/>
  <c r="B52" i="6"/>
  <c r="E52" i="6"/>
  <c r="F52" i="6"/>
  <c r="G52" i="6"/>
  <c r="H52" i="6"/>
  <c r="B53" i="6"/>
  <c r="E53" i="6"/>
  <c r="F53" i="6"/>
  <c r="G53" i="6"/>
  <c r="H53" i="6"/>
  <c r="B54" i="6"/>
  <c r="E54" i="6"/>
  <c r="F54" i="6"/>
  <c r="G54" i="6"/>
  <c r="H54" i="6"/>
  <c r="B55" i="6"/>
  <c r="E55" i="6"/>
  <c r="F55" i="6"/>
  <c r="G55" i="6"/>
  <c r="H55" i="6"/>
  <c r="B56" i="6"/>
  <c r="E56" i="6"/>
  <c r="F56" i="6"/>
  <c r="G56" i="6"/>
  <c r="H56" i="6"/>
  <c r="B57" i="6"/>
  <c r="E57" i="6"/>
  <c r="F57" i="6"/>
  <c r="G57" i="6"/>
  <c r="H57" i="6"/>
  <c r="B58" i="6"/>
  <c r="E58" i="6"/>
  <c r="F58" i="6"/>
  <c r="G58" i="6"/>
  <c r="H58" i="6"/>
  <c r="B59" i="6"/>
  <c r="E59" i="6"/>
  <c r="F59" i="6"/>
  <c r="G59" i="6"/>
  <c r="H59" i="6"/>
  <c r="B60" i="6"/>
  <c r="E60" i="6"/>
  <c r="F60" i="6"/>
  <c r="G60" i="6"/>
  <c r="H60" i="6"/>
  <c r="B61" i="6"/>
  <c r="E61" i="6"/>
  <c r="F61" i="6"/>
  <c r="G61" i="6"/>
  <c r="H61" i="6"/>
  <c r="B62" i="6"/>
  <c r="E62" i="6"/>
  <c r="F62" i="6"/>
  <c r="G62" i="6"/>
  <c r="H62" i="6"/>
  <c r="B63" i="6"/>
  <c r="E63" i="6"/>
  <c r="F63" i="6"/>
  <c r="G63" i="6"/>
  <c r="H63" i="6"/>
  <c r="B64" i="6"/>
  <c r="E64" i="6"/>
  <c r="F64" i="6"/>
  <c r="G64" i="6"/>
  <c r="H64" i="6"/>
  <c r="B65" i="6"/>
  <c r="E65" i="6"/>
  <c r="F65" i="6"/>
  <c r="G65" i="6"/>
  <c r="H65" i="6"/>
  <c r="B66" i="6"/>
  <c r="E66" i="6"/>
  <c r="F66" i="6"/>
  <c r="G66" i="6"/>
  <c r="H66" i="6"/>
  <c r="B67" i="6"/>
  <c r="E67" i="6"/>
  <c r="F67" i="6"/>
  <c r="G67" i="6"/>
  <c r="H67" i="6"/>
  <c r="B68" i="6"/>
  <c r="E68" i="6"/>
  <c r="F68" i="6"/>
  <c r="G68" i="6"/>
  <c r="H68" i="6"/>
  <c r="B69" i="6"/>
  <c r="E69" i="6"/>
  <c r="F69" i="6"/>
  <c r="G69" i="6"/>
  <c r="H69" i="6"/>
  <c r="B70" i="6"/>
  <c r="E70" i="6"/>
  <c r="F70" i="6"/>
  <c r="G70" i="6"/>
  <c r="H70" i="6"/>
  <c r="B71" i="6"/>
  <c r="E71" i="6"/>
  <c r="F71" i="6"/>
  <c r="G71" i="6"/>
  <c r="H71" i="6"/>
  <c r="B72" i="6"/>
  <c r="E72" i="6"/>
  <c r="F72" i="6"/>
  <c r="G72" i="6"/>
  <c r="H72" i="6"/>
  <c r="B73" i="6"/>
  <c r="E73" i="6"/>
  <c r="F73" i="6"/>
  <c r="G73" i="6"/>
  <c r="H73" i="6"/>
  <c r="B74" i="6"/>
  <c r="E74" i="6"/>
  <c r="F74" i="6"/>
  <c r="G74" i="6"/>
  <c r="H74" i="6"/>
  <c r="B75" i="6"/>
  <c r="E75" i="6"/>
  <c r="F75" i="6"/>
  <c r="G75" i="6"/>
  <c r="H75" i="6"/>
  <c r="B76" i="6"/>
  <c r="E76" i="6"/>
  <c r="F76" i="6"/>
  <c r="G76" i="6"/>
  <c r="H76" i="6"/>
  <c r="B77" i="6"/>
  <c r="E77" i="6"/>
  <c r="F77" i="6"/>
  <c r="G77" i="6"/>
  <c r="H77" i="6"/>
  <c r="B78" i="6"/>
  <c r="E78" i="6"/>
  <c r="F78" i="6"/>
  <c r="G78" i="6"/>
  <c r="H78" i="6"/>
  <c r="B79" i="6"/>
  <c r="E79" i="6"/>
  <c r="F79" i="6"/>
  <c r="G79" i="6"/>
  <c r="H79" i="6"/>
  <c r="B80" i="6"/>
  <c r="E80" i="6"/>
  <c r="F80" i="6"/>
  <c r="G80" i="6"/>
  <c r="H80" i="6"/>
  <c r="B81" i="6"/>
  <c r="E81" i="6"/>
  <c r="F81" i="6"/>
  <c r="G81" i="6"/>
  <c r="H81" i="6"/>
  <c r="B82" i="6"/>
  <c r="E82" i="6"/>
  <c r="F82" i="6"/>
  <c r="G82" i="6"/>
  <c r="H82" i="6"/>
  <c r="B83" i="6"/>
  <c r="E83" i="6"/>
  <c r="F83" i="6"/>
  <c r="G83" i="6"/>
  <c r="H83" i="6"/>
  <c r="B84" i="6"/>
  <c r="E84" i="6"/>
  <c r="F84" i="6"/>
  <c r="G84" i="6"/>
  <c r="H84" i="6"/>
  <c r="B85" i="6"/>
  <c r="E85" i="6"/>
  <c r="F85" i="6" s="1"/>
  <c r="G85" i="6"/>
  <c r="B86" i="6"/>
  <c r="E86" i="6"/>
  <c r="F86" i="6" s="1"/>
  <c r="G86" i="6"/>
  <c r="H86" i="6" s="1"/>
  <c r="B87" i="6"/>
  <c r="E87" i="6"/>
  <c r="F87" i="6" s="1"/>
  <c r="G87" i="6"/>
  <c r="H87" i="6" s="1"/>
  <c r="B88" i="6"/>
  <c r="E88" i="6"/>
  <c r="F88" i="6" s="1"/>
  <c r="G88" i="6"/>
  <c r="H88" i="6" s="1"/>
  <c r="B89" i="6"/>
  <c r="E89" i="6"/>
  <c r="F89" i="6" s="1"/>
  <c r="G89" i="6"/>
  <c r="H89" i="6" s="1"/>
  <c r="B90" i="6"/>
  <c r="E90" i="6"/>
  <c r="F90" i="6" s="1"/>
  <c r="G90" i="6"/>
  <c r="H90" i="6" s="1"/>
  <c r="B91" i="6"/>
  <c r="E91" i="6"/>
  <c r="F91" i="6" s="1"/>
  <c r="G91" i="6"/>
  <c r="H91" i="6" s="1"/>
  <c r="B92" i="6"/>
  <c r="E92" i="6"/>
  <c r="F92" i="6" s="1"/>
  <c r="G92" i="6"/>
  <c r="H92" i="6" s="1"/>
  <c r="B93" i="6"/>
  <c r="E93" i="6"/>
  <c r="F93" i="6" s="1"/>
  <c r="G93" i="6"/>
  <c r="H93" i="6" s="1"/>
  <c r="B94" i="6"/>
  <c r="E94" i="6"/>
  <c r="F94" i="6" s="1"/>
  <c r="G94" i="6"/>
  <c r="H94" i="6" s="1"/>
  <c r="B95" i="6"/>
  <c r="E95" i="6"/>
  <c r="F95" i="6" s="1"/>
  <c r="G95" i="6"/>
  <c r="H95" i="6" s="1"/>
  <c r="B96" i="6"/>
  <c r="E96" i="6"/>
  <c r="F96" i="6" s="1"/>
  <c r="G96" i="6"/>
  <c r="H96" i="6" s="1"/>
  <c r="B97" i="6"/>
  <c r="E97" i="6"/>
  <c r="F97" i="6" s="1"/>
  <c r="G97" i="6"/>
  <c r="H97" i="6" s="1"/>
  <c r="B98" i="6"/>
  <c r="E98" i="6"/>
  <c r="F98" i="6" s="1"/>
  <c r="G98" i="6"/>
  <c r="H98" i="6" s="1"/>
  <c r="B99" i="6"/>
  <c r="E99" i="6"/>
  <c r="F99" i="6" s="1"/>
  <c r="G99" i="6"/>
  <c r="H99" i="6" s="1"/>
  <c r="B100" i="6"/>
  <c r="E100" i="6"/>
  <c r="F100" i="6" s="1"/>
  <c r="G100" i="6"/>
  <c r="H100" i="6" s="1"/>
  <c r="B101" i="6"/>
  <c r="E101" i="6"/>
  <c r="F101" i="6" s="1"/>
  <c r="G101" i="6"/>
  <c r="H101" i="6" s="1"/>
  <c r="B102" i="6"/>
  <c r="E102" i="6"/>
  <c r="F102" i="6" s="1"/>
  <c r="G102" i="6"/>
  <c r="H102" i="6" s="1"/>
  <c r="B103" i="6"/>
  <c r="E103" i="6"/>
  <c r="F103" i="6" s="1"/>
  <c r="G103" i="6"/>
  <c r="H103" i="6" s="1"/>
  <c r="B104" i="6"/>
  <c r="E104" i="6"/>
  <c r="F104" i="6" s="1"/>
  <c r="G104" i="6"/>
  <c r="H104" i="6" s="1"/>
  <c r="B105" i="6"/>
  <c r="E105" i="6"/>
  <c r="F105" i="6" s="1"/>
  <c r="G105" i="6"/>
  <c r="H105" i="6" s="1"/>
  <c r="B106" i="6"/>
  <c r="E106" i="6"/>
  <c r="F106" i="6" s="1"/>
  <c r="G106" i="6"/>
  <c r="H106" i="6" s="1"/>
  <c r="B107" i="6"/>
  <c r="E107" i="6"/>
  <c r="F107" i="6" s="1"/>
  <c r="G107" i="6"/>
  <c r="H107" i="6" s="1"/>
  <c r="B108" i="6"/>
  <c r="E108" i="6"/>
  <c r="F108" i="6" s="1"/>
  <c r="G108" i="6"/>
  <c r="H108" i="6" s="1"/>
  <c r="B109" i="6"/>
  <c r="E109" i="6"/>
  <c r="F109" i="6" s="1"/>
  <c r="G109" i="6"/>
  <c r="H109" i="6" s="1"/>
  <c r="B110" i="6"/>
  <c r="E110" i="6"/>
  <c r="F110" i="6" s="1"/>
  <c r="G110" i="6"/>
  <c r="H110" i="6" s="1"/>
  <c r="B111" i="6"/>
  <c r="E111" i="6"/>
  <c r="F111" i="6" s="1"/>
  <c r="G111" i="6"/>
  <c r="H111" i="6" s="1"/>
  <c r="B112" i="6"/>
  <c r="E112" i="6"/>
  <c r="F112" i="6" s="1"/>
  <c r="G112" i="6"/>
  <c r="H112" i="6" s="1"/>
  <c r="B113" i="6"/>
  <c r="E113" i="6"/>
  <c r="F113" i="6" s="1"/>
  <c r="G113" i="6"/>
  <c r="H113" i="6" s="1"/>
  <c r="B114" i="6"/>
  <c r="E114" i="6"/>
  <c r="F114" i="6" s="1"/>
  <c r="G114" i="6"/>
  <c r="H114" i="6" s="1"/>
  <c r="B115" i="6"/>
  <c r="E115" i="6"/>
  <c r="F115" i="6" s="1"/>
  <c r="G115" i="6"/>
  <c r="H115" i="6" s="1"/>
  <c r="B116" i="6"/>
  <c r="E116" i="6"/>
  <c r="F116" i="6" s="1"/>
  <c r="G116" i="6"/>
  <c r="H116" i="6" s="1"/>
  <c r="B117" i="6"/>
  <c r="E117" i="6"/>
  <c r="F117" i="6" s="1"/>
  <c r="G117" i="6"/>
  <c r="H117" i="6" s="1"/>
  <c r="B118" i="6"/>
  <c r="E118" i="6"/>
  <c r="F118" i="6" s="1"/>
  <c r="G118" i="6"/>
  <c r="H118" i="6" s="1"/>
  <c r="B119" i="6"/>
  <c r="E119" i="6"/>
  <c r="F119" i="6" s="1"/>
  <c r="G119" i="6"/>
  <c r="H119" i="6" s="1"/>
  <c r="B120" i="6"/>
  <c r="E120" i="6"/>
  <c r="F120" i="6" s="1"/>
  <c r="G120" i="6"/>
  <c r="H120" i="6" s="1"/>
  <c r="B121" i="6"/>
  <c r="E121" i="6"/>
  <c r="F121" i="6" s="1"/>
  <c r="G121" i="6"/>
  <c r="H121" i="6" s="1"/>
  <c r="B122" i="6"/>
  <c r="E122" i="6"/>
  <c r="F122" i="6" s="1"/>
  <c r="G122" i="6"/>
  <c r="H122" i="6" s="1"/>
  <c r="B123" i="6"/>
  <c r="E123" i="6"/>
  <c r="F123" i="6" s="1"/>
  <c r="G123" i="6"/>
  <c r="H123" i="6" s="1"/>
  <c r="B124" i="6"/>
  <c r="E124" i="6"/>
  <c r="F124" i="6" s="1"/>
  <c r="G124" i="6"/>
  <c r="H124" i="6" s="1"/>
  <c r="B125" i="6"/>
  <c r="E125" i="6"/>
  <c r="F125" i="6" s="1"/>
  <c r="G125" i="6"/>
  <c r="H125" i="6" s="1"/>
  <c r="B126" i="6"/>
  <c r="E126" i="6"/>
  <c r="F126" i="6" s="1"/>
  <c r="G126" i="6"/>
  <c r="H126" i="6" s="1"/>
  <c r="B127" i="6"/>
  <c r="E127" i="6"/>
  <c r="F127" i="6" s="1"/>
  <c r="G127" i="6"/>
  <c r="H127" i="6" s="1"/>
  <c r="B128" i="6"/>
  <c r="E128" i="6"/>
  <c r="F128" i="6" s="1"/>
  <c r="G128" i="6"/>
  <c r="H128" i="6" s="1"/>
  <c r="B129" i="6"/>
  <c r="E129" i="6"/>
  <c r="F129" i="6" s="1"/>
  <c r="G129" i="6"/>
  <c r="H129" i="6" s="1"/>
  <c r="B130" i="6"/>
  <c r="E130" i="6"/>
  <c r="F130" i="6" s="1"/>
  <c r="G130" i="6"/>
  <c r="H130" i="6" s="1"/>
  <c r="B131" i="6"/>
  <c r="E131" i="6"/>
  <c r="F131" i="6" s="1"/>
  <c r="G131" i="6"/>
  <c r="H131" i="6" s="1"/>
  <c r="B132" i="6"/>
  <c r="E132" i="6"/>
  <c r="F132" i="6" s="1"/>
  <c r="G132" i="6"/>
  <c r="H132" i="6" s="1"/>
  <c r="B133" i="6"/>
  <c r="E133" i="6"/>
  <c r="F133" i="6" s="1"/>
  <c r="G133" i="6"/>
  <c r="H133" i="6" s="1"/>
  <c r="B134" i="6"/>
  <c r="E134" i="6"/>
  <c r="F134" i="6" s="1"/>
  <c r="G134" i="6"/>
  <c r="H134" i="6" s="1"/>
  <c r="B135" i="6"/>
  <c r="E135" i="6"/>
  <c r="F135" i="6" s="1"/>
  <c r="G135" i="6"/>
  <c r="H135" i="6" s="1"/>
  <c r="B136" i="6"/>
  <c r="E136" i="6"/>
  <c r="F136" i="6" s="1"/>
  <c r="G136" i="6"/>
  <c r="H136" i="6" s="1"/>
  <c r="B137" i="6"/>
  <c r="E137" i="6"/>
  <c r="F137" i="6" s="1"/>
  <c r="G137" i="6"/>
  <c r="H137" i="6" s="1"/>
  <c r="B138" i="6"/>
  <c r="E138" i="6"/>
  <c r="F138" i="6" s="1"/>
  <c r="G138" i="6"/>
  <c r="H138" i="6" s="1"/>
  <c r="B139" i="6"/>
  <c r="E139" i="6"/>
  <c r="F139" i="6" s="1"/>
  <c r="G139" i="6"/>
  <c r="H139" i="6" s="1"/>
  <c r="B140" i="6"/>
  <c r="E140" i="6"/>
  <c r="F140" i="6" s="1"/>
  <c r="G140" i="6"/>
  <c r="H140" i="6" s="1"/>
  <c r="B141" i="6"/>
  <c r="E141" i="6"/>
  <c r="F141" i="6" s="1"/>
  <c r="G141" i="6"/>
  <c r="H141" i="6" s="1"/>
  <c r="B142" i="6"/>
  <c r="E142" i="6"/>
  <c r="F142" i="6" s="1"/>
  <c r="G142" i="6"/>
  <c r="H142" i="6" s="1"/>
  <c r="B143" i="6"/>
  <c r="E143" i="6"/>
  <c r="F143" i="6" s="1"/>
  <c r="G143" i="6"/>
  <c r="H143" i="6" s="1"/>
  <c r="B144" i="6"/>
  <c r="E144" i="6"/>
  <c r="F144" i="6" s="1"/>
  <c r="G144" i="6"/>
  <c r="H144" i="6" s="1"/>
  <c r="B145" i="6"/>
  <c r="E145" i="6"/>
  <c r="F145" i="6" s="1"/>
  <c r="G145" i="6"/>
  <c r="H145" i="6" s="1"/>
  <c r="B146" i="6"/>
  <c r="E146" i="6"/>
  <c r="F146" i="6" s="1"/>
  <c r="G146" i="6"/>
  <c r="H146" i="6" s="1"/>
  <c r="B147" i="6"/>
  <c r="E147" i="6"/>
  <c r="F147" i="6" s="1"/>
  <c r="G147" i="6"/>
  <c r="H147" i="6" s="1"/>
  <c r="B148" i="6"/>
  <c r="E148" i="6"/>
  <c r="F148" i="6" s="1"/>
  <c r="G148" i="6"/>
  <c r="H148" i="6" s="1"/>
  <c r="B149" i="6"/>
  <c r="E149" i="6"/>
  <c r="F149" i="6" s="1"/>
  <c r="G149" i="6"/>
  <c r="H149" i="6" s="1"/>
  <c r="B150" i="6"/>
  <c r="E150" i="6"/>
  <c r="F150" i="6" s="1"/>
  <c r="G150" i="6"/>
  <c r="H150" i="6" s="1"/>
  <c r="B151" i="6"/>
  <c r="E151" i="6"/>
  <c r="F151" i="6" s="1"/>
  <c r="G151" i="6"/>
  <c r="H151" i="6" s="1"/>
  <c r="B152" i="6"/>
  <c r="E152" i="6"/>
  <c r="F152" i="6" s="1"/>
  <c r="G152" i="6"/>
  <c r="H152" i="6" s="1"/>
  <c r="B153" i="6"/>
  <c r="E153" i="6"/>
  <c r="F153" i="6" s="1"/>
  <c r="G153" i="6"/>
  <c r="H153" i="6" s="1"/>
  <c r="B154" i="6"/>
  <c r="E154" i="6"/>
  <c r="F154" i="6" s="1"/>
  <c r="G154" i="6"/>
  <c r="H154" i="6" s="1"/>
  <c r="B155" i="6"/>
  <c r="E155" i="6"/>
  <c r="F155" i="6" s="1"/>
  <c r="G155" i="6"/>
  <c r="H155" i="6" s="1"/>
  <c r="B156" i="6"/>
  <c r="E156" i="6"/>
  <c r="F156" i="6" s="1"/>
  <c r="G156" i="6"/>
  <c r="H156" i="6" s="1"/>
  <c r="B157" i="6"/>
  <c r="E157" i="6"/>
  <c r="F157" i="6" s="1"/>
  <c r="G157" i="6"/>
  <c r="H157" i="6" s="1"/>
  <c r="B158" i="6"/>
  <c r="E158" i="6"/>
  <c r="F158" i="6" s="1"/>
  <c r="G158" i="6"/>
  <c r="H158" i="6" s="1"/>
  <c r="B159" i="6"/>
  <c r="E159" i="6"/>
  <c r="F159" i="6" s="1"/>
  <c r="G159" i="6"/>
  <c r="H159" i="6" s="1"/>
  <c r="B160" i="6"/>
  <c r="E160" i="6"/>
  <c r="F160" i="6" s="1"/>
  <c r="G160" i="6"/>
  <c r="H160" i="6" s="1"/>
  <c r="B161" i="6"/>
  <c r="E161" i="6"/>
  <c r="F161" i="6" s="1"/>
  <c r="G161" i="6"/>
  <c r="H161" i="6" s="1"/>
  <c r="B162" i="6"/>
  <c r="E162" i="6"/>
  <c r="F162" i="6" s="1"/>
  <c r="G162" i="6"/>
  <c r="H162" i="6" s="1"/>
  <c r="B163" i="6"/>
  <c r="E163" i="6"/>
  <c r="F163" i="6" s="1"/>
  <c r="G163" i="6"/>
  <c r="H163" i="6" s="1"/>
  <c r="B164" i="6"/>
  <c r="E164" i="6"/>
  <c r="F164" i="6" s="1"/>
  <c r="G164" i="6"/>
  <c r="H164" i="6" s="1"/>
  <c r="B165" i="6"/>
  <c r="E165" i="6"/>
  <c r="F165" i="6" s="1"/>
  <c r="G165" i="6"/>
  <c r="H165" i="6" s="1"/>
  <c r="B166" i="6"/>
  <c r="E166" i="6"/>
  <c r="F166" i="6" s="1"/>
  <c r="G166" i="6"/>
  <c r="H166" i="6" s="1"/>
  <c r="B167" i="6"/>
  <c r="E167" i="6"/>
  <c r="F167" i="6" s="1"/>
  <c r="G167" i="6"/>
  <c r="H167" i="6" s="1"/>
  <c r="B168" i="6"/>
  <c r="E168" i="6"/>
  <c r="F168" i="6" s="1"/>
  <c r="G168" i="6"/>
  <c r="H168" i="6"/>
  <c r="B169" i="6"/>
  <c r="E169" i="6"/>
  <c r="F169" i="6"/>
  <c r="G169" i="6"/>
  <c r="H169" i="6"/>
  <c r="B170" i="6"/>
  <c r="E170" i="6"/>
  <c r="F170" i="6"/>
  <c r="G170" i="6"/>
  <c r="H170" i="6"/>
  <c r="B171" i="6"/>
  <c r="E171" i="6"/>
  <c r="F171" i="6"/>
  <c r="G171" i="6"/>
  <c r="H171" i="6"/>
  <c r="B172" i="6"/>
  <c r="E172" i="6"/>
  <c r="F172" i="6"/>
  <c r="G172" i="6"/>
  <c r="H172" i="6"/>
  <c r="B173" i="6"/>
  <c r="E173" i="6"/>
  <c r="F173" i="6"/>
  <c r="G173" i="6"/>
  <c r="H173" i="6"/>
  <c r="B174" i="6"/>
  <c r="E174" i="6"/>
  <c r="F174" i="6"/>
  <c r="G174" i="6"/>
  <c r="H174" i="6"/>
  <c r="B175" i="6"/>
  <c r="E175" i="6"/>
  <c r="F175" i="6"/>
  <c r="G175" i="6"/>
  <c r="H175" i="6"/>
  <c r="B176" i="6"/>
  <c r="E176" i="6"/>
  <c r="F176" i="6"/>
  <c r="G176" i="6"/>
  <c r="H176" i="6"/>
  <c r="B177" i="6"/>
  <c r="E177" i="6"/>
  <c r="F177" i="6"/>
  <c r="G177" i="6"/>
  <c r="H177" i="6"/>
  <c r="B178" i="6"/>
  <c r="E178" i="6"/>
  <c r="F178" i="6"/>
  <c r="G178" i="6"/>
  <c r="H178" i="6"/>
  <c r="B179" i="6"/>
  <c r="E179" i="6"/>
  <c r="F179" i="6"/>
  <c r="G179" i="6"/>
  <c r="H179" i="6"/>
  <c r="A180" i="6"/>
  <c r="B180" i="6"/>
  <c r="E180" i="6"/>
  <c r="F180" i="6"/>
  <c r="G180" i="6"/>
  <c r="H180" i="6"/>
  <c r="B10" i="1"/>
  <c r="B12" i="1"/>
  <c r="A15" i="1" s="1"/>
  <c r="B15" i="1"/>
  <c r="C5" i="11"/>
  <c r="D5" i="11"/>
  <c r="G5" i="11" s="1"/>
  <c r="E5" i="11"/>
  <c r="F5" i="11"/>
  <c r="I5" i="11" s="1"/>
  <c r="H5" i="11"/>
  <c r="J5" i="11"/>
  <c r="J25" i="11" s="1"/>
  <c r="C6" i="11"/>
  <c r="D6" i="11"/>
  <c r="G6" i="11" s="1"/>
  <c r="E6" i="11"/>
  <c r="F6" i="11"/>
  <c r="I6" i="11" s="1"/>
  <c r="H6" i="11"/>
  <c r="J6" i="11"/>
  <c r="C7" i="11"/>
  <c r="D7" i="11"/>
  <c r="G7" i="11" s="1"/>
  <c r="E7" i="11"/>
  <c r="F7" i="11"/>
  <c r="I7" i="11" s="1"/>
  <c r="H7" i="11"/>
  <c r="J7" i="11"/>
  <c r="C8" i="11"/>
  <c r="D8" i="11"/>
  <c r="G8" i="11" s="1"/>
  <c r="E8" i="11"/>
  <c r="F8" i="11"/>
  <c r="I8" i="11" s="1"/>
  <c r="H8" i="11"/>
  <c r="J8" i="11"/>
  <c r="C9" i="11"/>
  <c r="D9" i="11"/>
  <c r="G9" i="11" s="1"/>
  <c r="E9" i="11"/>
  <c r="F9" i="11"/>
  <c r="I9" i="11" s="1"/>
  <c r="H9" i="11"/>
  <c r="J9" i="11"/>
  <c r="C10" i="11"/>
  <c r="D10" i="11"/>
  <c r="G10" i="11" s="1"/>
  <c r="E10" i="11"/>
  <c r="F10" i="11"/>
  <c r="I10" i="11" s="1"/>
  <c r="H10" i="11"/>
  <c r="J10" i="11"/>
  <c r="C11" i="11"/>
  <c r="D11" i="11"/>
  <c r="G11" i="11" s="1"/>
  <c r="E11" i="11"/>
  <c r="F11" i="11"/>
  <c r="I11" i="11" s="1"/>
  <c r="H11" i="11"/>
  <c r="J11" i="11"/>
  <c r="C12" i="11"/>
  <c r="D12" i="11"/>
  <c r="G12" i="11" s="1"/>
  <c r="E12" i="11"/>
  <c r="F12" i="11"/>
  <c r="I12" i="11" s="1"/>
  <c r="H12" i="11"/>
  <c r="J12" i="11"/>
  <c r="C13" i="11"/>
  <c r="D13" i="11"/>
  <c r="G13" i="11" s="1"/>
  <c r="E13" i="11"/>
  <c r="F13" i="11"/>
  <c r="I13" i="11" s="1"/>
  <c r="H13" i="11"/>
  <c r="J13" i="11"/>
  <c r="C14" i="11"/>
  <c r="D14" i="11"/>
  <c r="G14" i="11" s="1"/>
  <c r="E14" i="11"/>
  <c r="F14" i="11"/>
  <c r="I14" i="11" s="1"/>
  <c r="H14" i="11"/>
  <c r="J14" i="11"/>
  <c r="C15" i="11"/>
  <c r="D15" i="11"/>
  <c r="G15" i="11" s="1"/>
  <c r="E15" i="11"/>
  <c r="F15" i="11"/>
  <c r="I15" i="11" s="1"/>
  <c r="H15" i="11"/>
  <c r="J15" i="11"/>
  <c r="C16" i="11"/>
  <c r="D16" i="11"/>
  <c r="G16" i="11" s="1"/>
  <c r="E16" i="11"/>
  <c r="F16" i="11"/>
  <c r="I16" i="11" s="1"/>
  <c r="H16" i="11"/>
  <c r="J16" i="11"/>
  <c r="C17" i="11"/>
  <c r="D17" i="11"/>
  <c r="G17" i="11" s="1"/>
  <c r="E17" i="11"/>
  <c r="F17" i="11"/>
  <c r="I17" i="11" s="1"/>
  <c r="H17" i="11"/>
  <c r="J17" i="11"/>
  <c r="C18" i="11"/>
  <c r="D18" i="11"/>
  <c r="G18" i="11" s="1"/>
  <c r="E18" i="11"/>
  <c r="F18" i="11"/>
  <c r="I18" i="11" s="1"/>
  <c r="H18" i="11"/>
  <c r="J18" i="11"/>
  <c r="C19" i="11"/>
  <c r="D19" i="11"/>
  <c r="G19" i="11" s="1"/>
  <c r="E19" i="11"/>
  <c r="F19" i="11"/>
  <c r="I19" i="11" s="1"/>
  <c r="H19" i="11"/>
  <c r="J19" i="11"/>
  <c r="C20" i="11"/>
  <c r="D20" i="11"/>
  <c r="G20" i="11" s="1"/>
  <c r="E20" i="11"/>
  <c r="F20" i="11"/>
  <c r="I20" i="11" s="1"/>
  <c r="H20" i="11"/>
  <c r="J20" i="11"/>
  <c r="C21" i="11"/>
  <c r="D21" i="11"/>
  <c r="G21" i="11" s="1"/>
  <c r="E21" i="11"/>
  <c r="F21" i="11"/>
  <c r="I21" i="11" s="1"/>
  <c r="H21" i="11"/>
  <c r="J21" i="11"/>
  <c r="C22" i="11"/>
  <c r="D22" i="11"/>
  <c r="G22" i="11" s="1"/>
  <c r="E22" i="11"/>
  <c r="F22" i="11"/>
  <c r="I22" i="11" s="1"/>
  <c r="H22" i="11"/>
  <c r="J22" i="11"/>
  <c r="C23" i="11"/>
  <c r="D23" i="11"/>
  <c r="G23" i="11" s="1"/>
  <c r="E23" i="11"/>
  <c r="F23" i="11"/>
  <c r="I23" i="11" s="1"/>
  <c r="H23" i="11"/>
  <c r="J23" i="11"/>
  <c r="C24" i="11"/>
  <c r="D24" i="11"/>
  <c r="G24" i="11" s="1"/>
  <c r="E24" i="11"/>
  <c r="F24" i="11"/>
  <c r="I24" i="11" s="1"/>
  <c r="H24" i="11"/>
  <c r="J24" i="11"/>
  <c r="B25" i="11"/>
  <c r="C25" i="11"/>
  <c r="E26" i="11" s="1"/>
  <c r="E25" i="11"/>
  <c r="H25" i="11" s="1"/>
  <c r="D26" i="11"/>
  <c r="F26" i="11"/>
  <c r="C27" i="11"/>
  <c r="D27" i="11"/>
  <c r="E27" i="11"/>
  <c r="F27" i="11"/>
  <c r="H27" i="11"/>
  <c r="J27" i="11"/>
  <c r="C28" i="11"/>
  <c r="D28" i="11"/>
  <c r="G28" i="11" s="1"/>
  <c r="E28" i="11"/>
  <c r="F28" i="11"/>
  <c r="I28" i="11" s="1"/>
  <c r="H28" i="11"/>
  <c r="J28" i="11"/>
  <c r="C29" i="11"/>
  <c r="D29" i="11"/>
  <c r="G29" i="11" s="1"/>
  <c r="E29" i="11"/>
  <c r="F29" i="11"/>
  <c r="I29" i="11" s="1"/>
  <c r="H29" i="11"/>
  <c r="J29" i="11"/>
  <c r="C30" i="11"/>
  <c r="D30" i="11"/>
  <c r="G30" i="11" s="1"/>
  <c r="E30" i="11"/>
  <c r="F30" i="11"/>
  <c r="I30" i="11" s="1"/>
  <c r="H30" i="11"/>
  <c r="J30" i="11"/>
  <c r="C31" i="11"/>
  <c r="D31" i="11"/>
  <c r="G31" i="11" s="1"/>
  <c r="E31" i="11"/>
  <c r="F31" i="11"/>
  <c r="I31" i="11" s="1"/>
  <c r="H31" i="11"/>
  <c r="J31" i="11"/>
  <c r="C32" i="11"/>
  <c r="D32" i="11"/>
  <c r="G32" i="11" s="1"/>
  <c r="E32" i="11"/>
  <c r="F32" i="11"/>
  <c r="I32" i="11" s="1"/>
  <c r="H32" i="11"/>
  <c r="J32" i="11"/>
  <c r="C33" i="11"/>
  <c r="D33" i="11"/>
  <c r="G33" i="11" s="1"/>
  <c r="E33" i="11"/>
  <c r="F33" i="11"/>
  <c r="I33" i="11" s="1"/>
  <c r="H33" i="11"/>
  <c r="J33" i="11"/>
  <c r="C34" i="11"/>
  <c r="D34" i="11"/>
  <c r="G34" i="11" s="1"/>
  <c r="E34" i="11"/>
  <c r="F34" i="11"/>
  <c r="I34" i="11" s="1"/>
  <c r="H34" i="11"/>
  <c r="J34" i="11"/>
  <c r="C35" i="11"/>
  <c r="D35" i="11"/>
  <c r="G35" i="11" s="1"/>
  <c r="E35" i="11"/>
  <c r="F35" i="11"/>
  <c r="I35" i="11" s="1"/>
  <c r="H35" i="11"/>
  <c r="J35" i="11"/>
  <c r="C36" i="11"/>
  <c r="D36" i="11"/>
  <c r="G36" i="11" s="1"/>
  <c r="E36" i="11"/>
  <c r="F36" i="11"/>
  <c r="I36" i="11" s="1"/>
  <c r="H36" i="11"/>
  <c r="J36" i="11"/>
  <c r="C37" i="11"/>
  <c r="D37" i="11"/>
  <c r="G37" i="11" s="1"/>
  <c r="E37" i="11"/>
  <c r="F37" i="11"/>
  <c r="I37" i="11" s="1"/>
  <c r="H37" i="11"/>
  <c r="J37" i="11"/>
  <c r="C38" i="11"/>
  <c r="D38" i="11"/>
  <c r="G38" i="11" s="1"/>
  <c r="E38" i="11"/>
  <c r="F38" i="11"/>
  <c r="I38" i="11" s="1"/>
  <c r="H38" i="11"/>
  <c r="J38" i="11"/>
  <c r="C39" i="11"/>
  <c r="D39" i="11"/>
  <c r="G39" i="11" s="1"/>
  <c r="E39" i="11"/>
  <c r="F39" i="11"/>
  <c r="I39" i="11" s="1"/>
  <c r="H39" i="11"/>
  <c r="J39" i="11"/>
  <c r="C40" i="11"/>
  <c r="D40" i="11"/>
  <c r="G40" i="11" s="1"/>
  <c r="E40" i="11"/>
  <c r="F40" i="11"/>
  <c r="I40" i="11" s="1"/>
  <c r="H40" i="11"/>
  <c r="J40" i="11"/>
  <c r="C41" i="11"/>
  <c r="D41" i="11"/>
  <c r="G41" i="11" s="1"/>
  <c r="E41" i="11"/>
  <c r="F41" i="11"/>
  <c r="I41" i="11" s="1"/>
  <c r="H41" i="11"/>
  <c r="J41" i="11"/>
  <c r="C42" i="11"/>
  <c r="D42" i="11"/>
  <c r="G42" i="11" s="1"/>
  <c r="E42" i="11"/>
  <c r="F42" i="11"/>
  <c r="I42" i="11" s="1"/>
  <c r="H42" i="11"/>
  <c r="J42" i="11"/>
  <c r="C43" i="11"/>
  <c r="D43" i="11"/>
  <c r="G43" i="11" s="1"/>
  <c r="E43" i="11"/>
  <c r="F43" i="11"/>
  <c r="I43" i="11" s="1"/>
  <c r="H43" i="11"/>
  <c r="J43" i="11"/>
  <c r="C44" i="11"/>
  <c r="D44" i="11"/>
  <c r="G44" i="11" s="1"/>
  <c r="E44" i="11"/>
  <c r="F44" i="11"/>
  <c r="I44" i="11" s="1"/>
  <c r="H44" i="11"/>
  <c r="J44" i="11"/>
  <c r="C45" i="11"/>
  <c r="D45" i="11"/>
  <c r="G45" i="11" s="1"/>
  <c r="E45" i="11"/>
  <c r="F45" i="11"/>
  <c r="I45" i="11" s="1"/>
  <c r="H45" i="11"/>
  <c r="J45" i="11"/>
  <c r="C46" i="11"/>
  <c r="D46" i="11"/>
  <c r="G46" i="11" s="1"/>
  <c r="E46" i="11"/>
  <c r="F46" i="11"/>
  <c r="I46" i="11" s="1"/>
  <c r="H46" i="11"/>
  <c r="J46" i="11"/>
  <c r="B47" i="11"/>
  <c r="C47" i="11"/>
  <c r="E48" i="11" s="1"/>
  <c r="E47" i="11"/>
  <c r="H47" i="11" s="1"/>
  <c r="D48" i="11"/>
  <c r="C49" i="11"/>
  <c r="D49" i="11"/>
  <c r="E49" i="11"/>
  <c r="F49" i="11"/>
  <c r="H49" i="11"/>
  <c r="J49" i="11"/>
  <c r="C50" i="11"/>
  <c r="D50" i="11"/>
  <c r="G50" i="11" s="1"/>
  <c r="E50" i="11"/>
  <c r="F50" i="11"/>
  <c r="I50" i="11" s="1"/>
  <c r="H50" i="11"/>
  <c r="J50" i="11"/>
  <c r="C51" i="11"/>
  <c r="D51" i="11"/>
  <c r="G51" i="11" s="1"/>
  <c r="E51" i="11"/>
  <c r="F51" i="11"/>
  <c r="I51" i="11" s="1"/>
  <c r="H51" i="11"/>
  <c r="J51" i="11"/>
  <c r="C52" i="11"/>
  <c r="D52" i="11"/>
  <c r="G52" i="11" s="1"/>
  <c r="E52" i="11"/>
  <c r="F52" i="11"/>
  <c r="I52" i="11" s="1"/>
  <c r="H52" i="11"/>
  <c r="J52" i="11"/>
  <c r="C53" i="11"/>
  <c r="D53" i="11"/>
  <c r="G53" i="11" s="1"/>
  <c r="E53" i="11"/>
  <c r="F53" i="11"/>
  <c r="I53" i="11" s="1"/>
  <c r="H53" i="11"/>
  <c r="J53" i="11"/>
  <c r="C54" i="11"/>
  <c r="D54" i="11"/>
  <c r="G54" i="11" s="1"/>
  <c r="E54" i="11"/>
  <c r="F54" i="11"/>
  <c r="I54" i="11" s="1"/>
  <c r="H54" i="11"/>
  <c r="J54" i="11"/>
  <c r="C55" i="11"/>
  <c r="D55" i="11"/>
  <c r="G55" i="11" s="1"/>
  <c r="E55" i="11"/>
  <c r="F55" i="11"/>
  <c r="I55" i="11" s="1"/>
  <c r="H55" i="11"/>
  <c r="J55" i="11"/>
  <c r="C56" i="11"/>
  <c r="D56" i="11"/>
  <c r="G56" i="11" s="1"/>
  <c r="E56" i="11"/>
  <c r="F56" i="11"/>
  <c r="I56" i="11" s="1"/>
  <c r="H56" i="11"/>
  <c r="J56" i="11"/>
  <c r="C57" i="11"/>
  <c r="D57" i="11"/>
  <c r="G57" i="11" s="1"/>
  <c r="E57" i="11"/>
  <c r="F57" i="11"/>
  <c r="I57" i="11" s="1"/>
  <c r="H57" i="11"/>
  <c r="J57" i="11"/>
  <c r="C58" i="11"/>
  <c r="D58" i="11"/>
  <c r="G58" i="11" s="1"/>
  <c r="E58" i="11"/>
  <c r="F58" i="11"/>
  <c r="I58" i="11" s="1"/>
  <c r="H58" i="11"/>
  <c r="J58" i="11"/>
  <c r="C59" i="11"/>
  <c r="D59" i="11"/>
  <c r="G59" i="11" s="1"/>
  <c r="E59" i="11"/>
  <c r="F59" i="11"/>
  <c r="I59" i="11" s="1"/>
  <c r="H59" i="11"/>
  <c r="J59" i="11"/>
  <c r="C60" i="11"/>
  <c r="D60" i="11"/>
  <c r="G60" i="11" s="1"/>
  <c r="E60" i="11"/>
  <c r="F60" i="11"/>
  <c r="I60" i="11" s="1"/>
  <c r="H60" i="11"/>
  <c r="J60" i="11"/>
  <c r="C61" i="11"/>
  <c r="D61" i="11"/>
  <c r="G61" i="11" s="1"/>
  <c r="E61" i="11"/>
  <c r="F61" i="11"/>
  <c r="I61" i="11" s="1"/>
  <c r="H61" i="11"/>
  <c r="J61" i="11"/>
  <c r="C62" i="11"/>
  <c r="D62" i="11"/>
  <c r="G62" i="11" s="1"/>
  <c r="E62" i="11"/>
  <c r="F62" i="11"/>
  <c r="I62" i="11" s="1"/>
  <c r="H62" i="11"/>
  <c r="J62" i="11"/>
  <c r="C63" i="11"/>
  <c r="D63" i="11"/>
  <c r="G63" i="11" s="1"/>
  <c r="E63" i="11"/>
  <c r="F63" i="11"/>
  <c r="I63" i="11" s="1"/>
  <c r="H63" i="11"/>
  <c r="J63" i="11"/>
  <c r="C64" i="11"/>
  <c r="D64" i="11"/>
  <c r="G64" i="11" s="1"/>
  <c r="E64" i="11"/>
  <c r="F64" i="11"/>
  <c r="I64" i="11" s="1"/>
  <c r="H64" i="11"/>
  <c r="J64" i="11"/>
  <c r="C65" i="11"/>
  <c r="D65" i="11"/>
  <c r="G65" i="11" s="1"/>
  <c r="E65" i="11"/>
  <c r="F65" i="11"/>
  <c r="I65" i="11" s="1"/>
  <c r="H65" i="11"/>
  <c r="J65" i="11"/>
  <c r="C66" i="11"/>
  <c r="D66" i="11"/>
  <c r="G66" i="11" s="1"/>
  <c r="E66" i="11"/>
  <c r="F66" i="11"/>
  <c r="I66" i="11" s="1"/>
  <c r="H66" i="11"/>
  <c r="J66" i="11"/>
  <c r="C67" i="11"/>
  <c r="D67" i="11"/>
  <c r="G67" i="11" s="1"/>
  <c r="E67" i="11"/>
  <c r="F67" i="11"/>
  <c r="I67" i="11" s="1"/>
  <c r="H67" i="11"/>
  <c r="J67" i="11"/>
  <c r="C68" i="11"/>
  <c r="D68" i="11"/>
  <c r="G68" i="11" s="1"/>
  <c r="E68" i="11"/>
  <c r="F68" i="11"/>
  <c r="I68" i="11" s="1"/>
  <c r="H68" i="11"/>
  <c r="J68" i="11"/>
  <c r="B69" i="11"/>
  <c r="C69" i="11"/>
  <c r="E70" i="11" s="1"/>
  <c r="E69" i="11"/>
  <c r="H69" i="11" s="1"/>
  <c r="D70" i="11"/>
  <c r="F70" i="11"/>
  <c r="C71" i="11"/>
  <c r="D71" i="11"/>
  <c r="E71" i="11"/>
  <c r="F71" i="11"/>
  <c r="H71" i="11"/>
  <c r="J71" i="11"/>
  <c r="C72" i="11"/>
  <c r="D72" i="11"/>
  <c r="G72" i="11" s="1"/>
  <c r="E72" i="11"/>
  <c r="F72" i="11"/>
  <c r="I72" i="11" s="1"/>
  <c r="H72" i="11"/>
  <c r="J72" i="11"/>
  <c r="C73" i="11"/>
  <c r="D73" i="11"/>
  <c r="G73" i="11" s="1"/>
  <c r="E73" i="11"/>
  <c r="F73" i="11"/>
  <c r="I73" i="11" s="1"/>
  <c r="H73" i="11"/>
  <c r="J73" i="11"/>
  <c r="C74" i="11"/>
  <c r="D74" i="11"/>
  <c r="G74" i="11" s="1"/>
  <c r="E74" i="11"/>
  <c r="F74" i="11"/>
  <c r="I74" i="11" s="1"/>
  <c r="H74" i="11"/>
  <c r="J74" i="11"/>
  <c r="C75" i="11"/>
  <c r="D75" i="11"/>
  <c r="G75" i="11" s="1"/>
  <c r="E75" i="11"/>
  <c r="F75" i="11"/>
  <c r="I75" i="11" s="1"/>
  <c r="H75" i="11"/>
  <c r="J75" i="11"/>
  <c r="C76" i="11"/>
  <c r="D76" i="11"/>
  <c r="G76" i="11" s="1"/>
  <c r="E76" i="11"/>
  <c r="F76" i="11"/>
  <c r="I76" i="11" s="1"/>
  <c r="H76" i="11"/>
  <c r="J76" i="11"/>
  <c r="C77" i="11"/>
  <c r="D77" i="11"/>
  <c r="G77" i="11" s="1"/>
  <c r="E77" i="11"/>
  <c r="F77" i="11"/>
  <c r="I77" i="11" s="1"/>
  <c r="H77" i="11"/>
  <c r="J77" i="11"/>
  <c r="C78" i="11"/>
  <c r="D78" i="11"/>
  <c r="G78" i="11" s="1"/>
  <c r="E78" i="11"/>
  <c r="F78" i="11"/>
  <c r="I78" i="11" s="1"/>
  <c r="H78" i="11"/>
  <c r="J78" i="11"/>
  <c r="C79" i="11"/>
  <c r="D79" i="11"/>
  <c r="G79" i="11" s="1"/>
  <c r="E79" i="11"/>
  <c r="F79" i="11"/>
  <c r="I79" i="11" s="1"/>
  <c r="H79" i="11"/>
  <c r="J79" i="11"/>
  <c r="C80" i="11"/>
  <c r="D80" i="11"/>
  <c r="G80" i="11" s="1"/>
  <c r="E80" i="11"/>
  <c r="F80" i="11"/>
  <c r="I80" i="11" s="1"/>
  <c r="H80" i="11"/>
  <c r="J80" i="11"/>
  <c r="C81" i="11"/>
  <c r="D81" i="11"/>
  <c r="G81" i="11" s="1"/>
  <c r="E81" i="11"/>
  <c r="F81" i="11"/>
  <c r="I81" i="11" s="1"/>
  <c r="H81" i="11"/>
  <c r="J81" i="11"/>
  <c r="C82" i="11"/>
  <c r="D82" i="11"/>
  <c r="G82" i="11" s="1"/>
  <c r="E82" i="11"/>
  <c r="F82" i="11"/>
  <c r="I82" i="11" s="1"/>
  <c r="H82" i="11"/>
  <c r="J82" i="11"/>
  <c r="C83" i="11"/>
  <c r="D83" i="11"/>
  <c r="G83" i="11" s="1"/>
  <c r="E83" i="11"/>
  <c r="F83" i="11"/>
  <c r="I83" i="11" s="1"/>
  <c r="H83" i="11"/>
  <c r="J83" i="11"/>
  <c r="C84" i="11"/>
  <c r="D84" i="11"/>
  <c r="G84" i="11" s="1"/>
  <c r="E84" i="11"/>
  <c r="F84" i="11"/>
  <c r="I84" i="11" s="1"/>
  <c r="H84" i="11"/>
  <c r="J84" i="11"/>
  <c r="C85" i="11"/>
  <c r="D85" i="11"/>
  <c r="G85" i="11" s="1"/>
  <c r="E85" i="11"/>
  <c r="F85" i="11"/>
  <c r="I85" i="11" s="1"/>
  <c r="H85" i="11"/>
  <c r="J85" i="11"/>
  <c r="C86" i="11"/>
  <c r="D86" i="11"/>
  <c r="G86" i="11" s="1"/>
  <c r="E86" i="11"/>
  <c r="F86" i="11"/>
  <c r="I86" i="11" s="1"/>
  <c r="H86" i="11"/>
  <c r="J86" i="11"/>
  <c r="C87" i="11"/>
  <c r="D87" i="11"/>
  <c r="G87" i="11" s="1"/>
  <c r="E87" i="11"/>
  <c r="F87" i="11"/>
  <c r="I87" i="11" s="1"/>
  <c r="H87" i="11"/>
  <c r="J87" i="11"/>
  <c r="C88" i="11"/>
  <c r="D88" i="11"/>
  <c r="G88" i="11" s="1"/>
  <c r="E88" i="11"/>
  <c r="F88" i="11"/>
  <c r="I88" i="11" s="1"/>
  <c r="H88" i="11"/>
  <c r="J88" i="11"/>
  <c r="C89" i="11"/>
  <c r="D89" i="11"/>
  <c r="G89" i="11" s="1"/>
  <c r="E89" i="11"/>
  <c r="F89" i="11"/>
  <c r="I89" i="11" s="1"/>
  <c r="H89" i="11"/>
  <c r="J89" i="11"/>
  <c r="C90" i="11"/>
  <c r="D90" i="11"/>
  <c r="G90" i="11" s="1"/>
  <c r="E90" i="11"/>
  <c r="F90" i="11"/>
  <c r="I90" i="11" s="1"/>
  <c r="H90" i="11"/>
  <c r="J90" i="11"/>
  <c r="B91" i="11"/>
  <c r="C91" i="11"/>
  <c r="E92" i="11" s="1"/>
  <c r="E91" i="11"/>
  <c r="H91" i="11" s="1"/>
  <c r="D92" i="11"/>
  <c r="C93" i="11"/>
  <c r="D93" i="11"/>
  <c r="E93" i="11"/>
  <c r="F93" i="11"/>
  <c r="H93" i="11"/>
  <c r="J93" i="11"/>
  <c r="C94" i="11"/>
  <c r="D94" i="11"/>
  <c r="G94" i="11" s="1"/>
  <c r="E94" i="11"/>
  <c r="F94" i="11"/>
  <c r="I94" i="11" s="1"/>
  <c r="H94" i="11"/>
  <c r="J94" i="11"/>
  <c r="C95" i="11"/>
  <c r="D95" i="11"/>
  <c r="G95" i="11" s="1"/>
  <c r="E95" i="11"/>
  <c r="F95" i="11"/>
  <c r="I95" i="11" s="1"/>
  <c r="H95" i="11"/>
  <c r="J95" i="11"/>
  <c r="C96" i="11"/>
  <c r="D96" i="11"/>
  <c r="G96" i="11" s="1"/>
  <c r="E96" i="11"/>
  <c r="F96" i="11"/>
  <c r="I96" i="11" s="1"/>
  <c r="H96" i="11"/>
  <c r="J96" i="11"/>
  <c r="C97" i="11"/>
  <c r="D97" i="11"/>
  <c r="G97" i="11" s="1"/>
  <c r="E97" i="11"/>
  <c r="F97" i="11"/>
  <c r="I97" i="11" s="1"/>
  <c r="H97" i="11"/>
  <c r="J97" i="11"/>
  <c r="C98" i="11"/>
  <c r="D98" i="11"/>
  <c r="G98" i="11" s="1"/>
  <c r="E98" i="11"/>
  <c r="F98" i="11"/>
  <c r="I98" i="11" s="1"/>
  <c r="H98" i="11"/>
  <c r="J98" i="11"/>
  <c r="C99" i="11"/>
  <c r="D99" i="11"/>
  <c r="G99" i="11" s="1"/>
  <c r="E99" i="11"/>
  <c r="F99" i="11"/>
  <c r="I99" i="11" s="1"/>
  <c r="H99" i="11"/>
  <c r="J99" i="11"/>
  <c r="C100" i="11"/>
  <c r="D100" i="11"/>
  <c r="G100" i="11" s="1"/>
  <c r="E100" i="11"/>
  <c r="F100" i="11"/>
  <c r="I100" i="11" s="1"/>
  <c r="H100" i="11"/>
  <c r="J100" i="11"/>
  <c r="C101" i="11"/>
  <c r="D101" i="11"/>
  <c r="G101" i="11" s="1"/>
  <c r="E101" i="11"/>
  <c r="F101" i="11"/>
  <c r="I101" i="11" s="1"/>
  <c r="H101" i="11"/>
  <c r="J101" i="11"/>
  <c r="C102" i="11"/>
  <c r="D102" i="11"/>
  <c r="G102" i="11" s="1"/>
  <c r="E102" i="11"/>
  <c r="F102" i="11"/>
  <c r="I102" i="11" s="1"/>
  <c r="H102" i="11"/>
  <c r="J102" i="11"/>
  <c r="C103" i="11"/>
  <c r="D103" i="11"/>
  <c r="G103" i="11" s="1"/>
  <c r="E103" i="11"/>
  <c r="F103" i="11"/>
  <c r="I103" i="11" s="1"/>
  <c r="H103" i="11"/>
  <c r="J103" i="11"/>
  <c r="C104" i="11"/>
  <c r="D104" i="11"/>
  <c r="G104" i="11" s="1"/>
  <c r="E104" i="11"/>
  <c r="F104" i="11"/>
  <c r="I104" i="11" s="1"/>
  <c r="H104" i="11"/>
  <c r="J104" i="11"/>
  <c r="C105" i="11"/>
  <c r="D105" i="11"/>
  <c r="G105" i="11" s="1"/>
  <c r="E105" i="11"/>
  <c r="F105" i="11"/>
  <c r="I105" i="11" s="1"/>
  <c r="H105" i="11"/>
  <c r="J105" i="11"/>
  <c r="C106" i="11"/>
  <c r="D106" i="11"/>
  <c r="G106" i="11" s="1"/>
  <c r="E106" i="11"/>
  <c r="F106" i="11"/>
  <c r="I106" i="11" s="1"/>
  <c r="H106" i="11"/>
  <c r="J106" i="11"/>
  <c r="C107" i="11"/>
  <c r="D107" i="11"/>
  <c r="G107" i="11" s="1"/>
  <c r="E107" i="11"/>
  <c r="F107" i="11"/>
  <c r="I107" i="11" s="1"/>
  <c r="H107" i="11"/>
  <c r="J107" i="11"/>
  <c r="C108" i="11"/>
  <c r="D108" i="11"/>
  <c r="G108" i="11" s="1"/>
  <c r="E108" i="11"/>
  <c r="F108" i="11"/>
  <c r="I108" i="11" s="1"/>
  <c r="H108" i="11"/>
  <c r="J108" i="11"/>
  <c r="C109" i="11"/>
  <c r="D109" i="11"/>
  <c r="G109" i="11" s="1"/>
  <c r="E109" i="11"/>
  <c r="F109" i="11"/>
  <c r="I109" i="11" s="1"/>
  <c r="H109" i="11"/>
  <c r="J109" i="11"/>
  <c r="C110" i="11"/>
  <c r="D110" i="11"/>
  <c r="G110" i="11" s="1"/>
  <c r="E110" i="11"/>
  <c r="F110" i="11"/>
  <c r="I110" i="11" s="1"/>
  <c r="H110" i="11"/>
  <c r="J110" i="11"/>
  <c r="C111" i="11"/>
  <c r="D111" i="11"/>
  <c r="G111" i="11" s="1"/>
  <c r="E111" i="11"/>
  <c r="F111" i="11"/>
  <c r="I111" i="11" s="1"/>
  <c r="H111" i="11"/>
  <c r="J111" i="11"/>
  <c r="C112" i="11"/>
  <c r="D112" i="11"/>
  <c r="G112" i="11" s="1"/>
  <c r="E112" i="11"/>
  <c r="F112" i="11"/>
  <c r="I112" i="11" s="1"/>
  <c r="H112" i="11"/>
  <c r="J112" i="11"/>
  <c r="B113" i="11"/>
  <c r="C113" i="11"/>
  <c r="E114" i="11" s="1"/>
  <c r="E113" i="11"/>
  <c r="H113" i="11" s="1"/>
  <c r="D114" i="11"/>
  <c r="F114" i="11"/>
  <c r="C115" i="11"/>
  <c r="D115" i="11"/>
  <c r="E115" i="11"/>
  <c r="F115" i="11"/>
  <c r="H115" i="11"/>
  <c r="J115" i="11"/>
  <c r="C116" i="11"/>
  <c r="D116" i="11"/>
  <c r="G116" i="11" s="1"/>
  <c r="E116" i="11"/>
  <c r="F116" i="11"/>
  <c r="I116" i="11" s="1"/>
  <c r="H116" i="11"/>
  <c r="J116" i="11"/>
  <c r="C117" i="11"/>
  <c r="D117" i="11"/>
  <c r="G117" i="11" s="1"/>
  <c r="E117" i="11"/>
  <c r="F117" i="11"/>
  <c r="I117" i="11" s="1"/>
  <c r="H117" i="11"/>
  <c r="J117" i="11"/>
  <c r="C118" i="11"/>
  <c r="D118" i="11"/>
  <c r="G118" i="11" s="1"/>
  <c r="E118" i="11"/>
  <c r="F118" i="11"/>
  <c r="I118" i="11" s="1"/>
  <c r="H118" i="11"/>
  <c r="J118" i="11"/>
  <c r="C119" i="11"/>
  <c r="D119" i="11"/>
  <c r="G119" i="11" s="1"/>
  <c r="E119" i="11"/>
  <c r="F119" i="11"/>
  <c r="I119" i="11" s="1"/>
  <c r="H119" i="11"/>
  <c r="J119" i="11"/>
  <c r="C120" i="11"/>
  <c r="D120" i="11"/>
  <c r="G120" i="11" s="1"/>
  <c r="E120" i="11"/>
  <c r="F120" i="11"/>
  <c r="I120" i="11" s="1"/>
  <c r="H120" i="11"/>
  <c r="J120" i="11"/>
  <c r="C121" i="11"/>
  <c r="D121" i="11"/>
  <c r="G121" i="11" s="1"/>
  <c r="E121" i="11"/>
  <c r="F121" i="11"/>
  <c r="I121" i="11" s="1"/>
  <c r="H121" i="11"/>
  <c r="J121" i="11"/>
  <c r="C122" i="11"/>
  <c r="D122" i="11"/>
  <c r="G122" i="11" s="1"/>
  <c r="E122" i="11"/>
  <c r="F122" i="11"/>
  <c r="I122" i="11" s="1"/>
  <c r="H122" i="11"/>
  <c r="J122" i="11"/>
  <c r="C123" i="11"/>
  <c r="D123" i="11"/>
  <c r="G123" i="11" s="1"/>
  <c r="E123" i="11"/>
  <c r="F123" i="11"/>
  <c r="I123" i="11" s="1"/>
  <c r="H123" i="11"/>
  <c r="J123" i="11"/>
  <c r="C124" i="11"/>
  <c r="D124" i="11"/>
  <c r="G124" i="11" s="1"/>
  <c r="E124" i="11"/>
  <c r="F124" i="11"/>
  <c r="I124" i="11" s="1"/>
  <c r="H124" i="11"/>
  <c r="J124" i="11"/>
  <c r="C125" i="11"/>
  <c r="D125" i="11"/>
  <c r="G125" i="11" s="1"/>
  <c r="E125" i="11"/>
  <c r="F125" i="11"/>
  <c r="I125" i="11" s="1"/>
  <c r="H125" i="11"/>
  <c r="J125" i="11"/>
  <c r="C126" i="11"/>
  <c r="D126" i="11"/>
  <c r="G126" i="11" s="1"/>
  <c r="E126" i="11"/>
  <c r="F126" i="11"/>
  <c r="I126" i="11" s="1"/>
  <c r="H126" i="11"/>
  <c r="J126" i="11"/>
  <c r="C127" i="11"/>
  <c r="D127" i="11"/>
  <c r="G127" i="11" s="1"/>
  <c r="E127" i="11"/>
  <c r="F127" i="11"/>
  <c r="I127" i="11" s="1"/>
  <c r="H127" i="11"/>
  <c r="J127" i="11"/>
  <c r="C128" i="11"/>
  <c r="D128" i="11"/>
  <c r="G128" i="11" s="1"/>
  <c r="E128" i="11"/>
  <c r="F128" i="11"/>
  <c r="I128" i="11" s="1"/>
  <c r="H128" i="11"/>
  <c r="J128" i="11"/>
  <c r="C129" i="11"/>
  <c r="D129" i="11"/>
  <c r="G129" i="11" s="1"/>
  <c r="E129" i="11"/>
  <c r="F129" i="11"/>
  <c r="I129" i="11" s="1"/>
  <c r="H129" i="11"/>
  <c r="J129" i="11"/>
  <c r="C130" i="11"/>
  <c r="D130" i="11"/>
  <c r="G130" i="11" s="1"/>
  <c r="E130" i="11"/>
  <c r="F130" i="11"/>
  <c r="I130" i="11" s="1"/>
  <c r="H130" i="11"/>
  <c r="J130" i="11"/>
  <c r="C131" i="11"/>
  <c r="D131" i="11"/>
  <c r="G131" i="11" s="1"/>
  <c r="E131" i="11"/>
  <c r="F131" i="11"/>
  <c r="I131" i="11" s="1"/>
  <c r="H131" i="11"/>
  <c r="J131" i="11"/>
  <c r="C132" i="11"/>
  <c r="D132" i="11"/>
  <c r="G132" i="11" s="1"/>
  <c r="E132" i="11"/>
  <c r="F132" i="11"/>
  <c r="I132" i="11" s="1"/>
  <c r="H132" i="11"/>
  <c r="J132" i="11"/>
  <c r="C133" i="11"/>
  <c r="D133" i="11"/>
  <c r="G133" i="11" s="1"/>
  <c r="E133" i="11"/>
  <c r="F133" i="11"/>
  <c r="I133" i="11" s="1"/>
  <c r="H133" i="11"/>
  <c r="J133" i="11"/>
  <c r="C134" i="11"/>
  <c r="D134" i="11"/>
  <c r="G134" i="11" s="1"/>
  <c r="E134" i="11"/>
  <c r="F134" i="11"/>
  <c r="I134" i="11" s="1"/>
  <c r="H134" i="11"/>
  <c r="J134" i="11"/>
  <c r="B135" i="11"/>
  <c r="C135" i="11"/>
  <c r="E136" i="11" s="1"/>
  <c r="E135" i="11"/>
  <c r="H135" i="11" s="1"/>
  <c r="D136" i="11"/>
  <c r="C137" i="11"/>
  <c r="D137" i="11"/>
  <c r="G137" i="11" s="1"/>
  <c r="E137" i="11"/>
  <c r="F137" i="11"/>
  <c r="I137" i="11" s="1"/>
  <c r="H137" i="11"/>
  <c r="J137" i="11"/>
  <c r="C138" i="11"/>
  <c r="D138" i="11"/>
  <c r="E138" i="11"/>
  <c r="H138" i="11" s="1"/>
  <c r="F138" i="11"/>
  <c r="G138" i="11"/>
  <c r="I138" i="11"/>
  <c r="J138" i="11"/>
  <c r="C139" i="11"/>
  <c r="J139" i="11" s="1"/>
  <c r="D139" i="11"/>
  <c r="E139" i="11"/>
  <c r="H139" i="11" s="1"/>
  <c r="F139" i="11"/>
  <c r="G139" i="11"/>
  <c r="I139" i="11"/>
  <c r="C140" i="11"/>
  <c r="J140" i="11" s="1"/>
  <c r="D140" i="11"/>
  <c r="E140" i="11"/>
  <c r="H140" i="11" s="1"/>
  <c r="F140" i="11"/>
  <c r="G140" i="11"/>
  <c r="I140" i="11"/>
  <c r="C141" i="11"/>
  <c r="J141" i="11" s="1"/>
  <c r="D141" i="11"/>
  <c r="E141" i="11"/>
  <c r="H141" i="11" s="1"/>
  <c r="F141" i="11"/>
  <c r="G141" i="11"/>
  <c r="I141" i="11"/>
  <c r="C142" i="11"/>
  <c r="J142" i="11" s="1"/>
  <c r="D142" i="11"/>
  <c r="E142" i="11"/>
  <c r="H142" i="11" s="1"/>
  <c r="F142" i="11"/>
  <c r="G142" i="11"/>
  <c r="I142" i="11"/>
  <c r="C143" i="11"/>
  <c r="J143" i="11" s="1"/>
  <c r="D143" i="11"/>
  <c r="E143" i="11"/>
  <c r="H143" i="11" s="1"/>
  <c r="F143" i="11"/>
  <c r="G143" i="11"/>
  <c r="I143" i="11"/>
  <c r="C144" i="11"/>
  <c r="J144" i="11" s="1"/>
  <c r="D144" i="11"/>
  <c r="E144" i="11"/>
  <c r="H144" i="11" s="1"/>
  <c r="F144" i="11"/>
  <c r="G144" i="11"/>
  <c r="I144" i="11"/>
  <c r="C145" i="11"/>
  <c r="J145" i="11" s="1"/>
  <c r="D145" i="11"/>
  <c r="E145" i="11"/>
  <c r="H145" i="11" s="1"/>
  <c r="F145" i="11"/>
  <c r="G145" i="11"/>
  <c r="I145" i="11"/>
  <c r="C146" i="11"/>
  <c r="J146" i="11" s="1"/>
  <c r="D146" i="11"/>
  <c r="E146" i="11"/>
  <c r="H146" i="11" s="1"/>
  <c r="F146" i="11"/>
  <c r="G146" i="11"/>
  <c r="I146" i="11"/>
  <c r="C147" i="11"/>
  <c r="J147" i="11" s="1"/>
  <c r="D147" i="11"/>
  <c r="E147" i="11"/>
  <c r="H147" i="11" s="1"/>
  <c r="F147" i="11"/>
  <c r="G147" i="11"/>
  <c r="I147" i="11"/>
  <c r="C148" i="11"/>
  <c r="J148" i="11" s="1"/>
  <c r="D148" i="11"/>
  <c r="E148" i="11"/>
  <c r="H148" i="11" s="1"/>
  <c r="F148" i="11"/>
  <c r="G148" i="11"/>
  <c r="I148" i="11"/>
  <c r="C149" i="11"/>
  <c r="J149" i="11" s="1"/>
  <c r="D149" i="11"/>
  <c r="E149" i="11"/>
  <c r="H149" i="11" s="1"/>
  <c r="F149" i="11"/>
  <c r="G149" i="11"/>
  <c r="I149" i="11"/>
  <c r="C150" i="11"/>
  <c r="J150" i="11" s="1"/>
  <c r="D150" i="11"/>
  <c r="E150" i="11"/>
  <c r="H150" i="11" s="1"/>
  <c r="F150" i="11"/>
  <c r="G150" i="11"/>
  <c r="I150" i="11"/>
  <c r="C151" i="11"/>
  <c r="J151" i="11" s="1"/>
  <c r="D151" i="11"/>
  <c r="E151" i="11"/>
  <c r="H151" i="11" s="1"/>
  <c r="F151" i="11"/>
  <c r="G151" i="11"/>
  <c r="I151" i="11"/>
  <c r="C152" i="11"/>
  <c r="J152" i="11" s="1"/>
  <c r="D152" i="11"/>
  <c r="E152" i="11"/>
  <c r="H152" i="11" s="1"/>
  <c r="F152" i="11"/>
  <c r="G152" i="11"/>
  <c r="I152" i="11"/>
  <c r="C153" i="11"/>
  <c r="J153" i="11" s="1"/>
  <c r="D153" i="11"/>
  <c r="E153" i="11"/>
  <c r="H153" i="11" s="1"/>
  <c r="F153" i="11"/>
  <c r="G153" i="11"/>
  <c r="I153" i="11"/>
  <c r="C154" i="11"/>
  <c r="J154" i="11" s="1"/>
  <c r="D154" i="11"/>
  <c r="E154" i="11"/>
  <c r="H154" i="11" s="1"/>
  <c r="F154" i="11"/>
  <c r="G154" i="11"/>
  <c r="I154" i="11"/>
  <c r="C155" i="11"/>
  <c r="J155" i="11" s="1"/>
  <c r="D155" i="11"/>
  <c r="E155" i="11"/>
  <c r="H155" i="11" s="1"/>
  <c r="F155" i="11"/>
  <c r="G155" i="11"/>
  <c r="I155" i="11"/>
  <c r="C156" i="11"/>
  <c r="J156" i="11" s="1"/>
  <c r="D156" i="11"/>
  <c r="E156" i="11"/>
  <c r="H156" i="11" s="1"/>
  <c r="F156" i="11"/>
  <c r="G156" i="11"/>
  <c r="I156" i="11"/>
  <c r="B157" i="11"/>
  <c r="D157" i="11"/>
  <c r="G157" i="11" s="1"/>
  <c r="F157" i="11"/>
  <c r="I157" i="11" s="1"/>
  <c r="C159" i="11"/>
  <c r="J159" i="11" s="1"/>
  <c r="D159" i="11"/>
  <c r="E159" i="11"/>
  <c r="H159" i="11" s="1"/>
  <c r="F159" i="11"/>
  <c r="G159" i="11"/>
  <c r="I159" i="11"/>
  <c r="C160" i="11"/>
  <c r="J160" i="11" s="1"/>
  <c r="D160" i="11"/>
  <c r="E160" i="11"/>
  <c r="H160" i="11" s="1"/>
  <c r="F160" i="11"/>
  <c r="G160" i="11"/>
  <c r="I160" i="11"/>
  <c r="C161" i="11"/>
  <c r="J161" i="11" s="1"/>
  <c r="D161" i="11"/>
  <c r="E161" i="11"/>
  <c r="H161" i="11" s="1"/>
  <c r="F161" i="11"/>
  <c r="G161" i="11"/>
  <c r="I161" i="11"/>
  <c r="C162" i="11"/>
  <c r="J162" i="11" s="1"/>
  <c r="D162" i="11"/>
  <c r="E162" i="11"/>
  <c r="H162" i="11" s="1"/>
  <c r="F162" i="11"/>
  <c r="G162" i="11"/>
  <c r="I162" i="11"/>
  <c r="C163" i="11"/>
  <c r="J163" i="11" s="1"/>
  <c r="D163" i="11"/>
  <c r="E163" i="11"/>
  <c r="H163" i="11" s="1"/>
  <c r="F163" i="11"/>
  <c r="G163" i="11"/>
  <c r="I163" i="11"/>
  <c r="C164" i="11"/>
  <c r="J164" i="11" s="1"/>
  <c r="D164" i="11"/>
  <c r="E164" i="11"/>
  <c r="H164" i="11" s="1"/>
  <c r="F164" i="11"/>
  <c r="G164" i="11"/>
  <c r="I164" i="11"/>
  <c r="C165" i="11"/>
  <c r="J165" i="11" s="1"/>
  <c r="D165" i="11"/>
  <c r="E165" i="11"/>
  <c r="H165" i="11" s="1"/>
  <c r="F165" i="11"/>
  <c r="G165" i="11"/>
  <c r="I165" i="11"/>
  <c r="C166" i="11"/>
  <c r="J166" i="11" s="1"/>
  <c r="D166" i="11"/>
  <c r="E166" i="11"/>
  <c r="H166" i="11" s="1"/>
  <c r="F166" i="11"/>
  <c r="G166" i="11"/>
  <c r="I166" i="11"/>
  <c r="C167" i="11"/>
  <c r="J167" i="11" s="1"/>
  <c r="D167" i="11"/>
  <c r="E167" i="11"/>
  <c r="H167" i="11" s="1"/>
  <c r="F167" i="11"/>
  <c r="G167" i="11"/>
  <c r="I167" i="11"/>
  <c r="C168" i="11"/>
  <c r="J168" i="11" s="1"/>
  <c r="D168" i="11"/>
  <c r="E168" i="11"/>
  <c r="H168" i="11" s="1"/>
  <c r="F168" i="11"/>
  <c r="G168" i="11"/>
  <c r="I168" i="11"/>
  <c r="C169" i="11"/>
  <c r="J169" i="11" s="1"/>
  <c r="D169" i="11"/>
  <c r="E169" i="11"/>
  <c r="H169" i="11" s="1"/>
  <c r="F169" i="11"/>
  <c r="G169" i="11"/>
  <c r="I169" i="11"/>
  <c r="C170" i="11"/>
  <c r="J170" i="11" s="1"/>
  <c r="D170" i="11"/>
  <c r="E170" i="11"/>
  <c r="H170" i="11" s="1"/>
  <c r="F170" i="11"/>
  <c r="G170" i="11"/>
  <c r="I170" i="11"/>
  <c r="C171" i="11"/>
  <c r="J171" i="11" s="1"/>
  <c r="D171" i="11"/>
  <c r="E171" i="11"/>
  <c r="H171" i="11" s="1"/>
  <c r="F171" i="11"/>
  <c r="G171" i="11"/>
  <c r="I171" i="11"/>
  <c r="C172" i="11"/>
  <c r="J172" i="11" s="1"/>
  <c r="D172" i="11"/>
  <c r="E172" i="11"/>
  <c r="H172" i="11" s="1"/>
  <c r="F172" i="11"/>
  <c r="G172" i="11"/>
  <c r="I172" i="11"/>
  <c r="C173" i="11"/>
  <c r="J173" i="11" s="1"/>
  <c r="D173" i="11"/>
  <c r="E173" i="11"/>
  <c r="H173" i="11" s="1"/>
  <c r="F173" i="11"/>
  <c r="G173" i="11"/>
  <c r="I173" i="11"/>
  <c r="C174" i="11"/>
  <c r="J174" i="11" s="1"/>
  <c r="D174" i="11"/>
  <c r="E174" i="11"/>
  <c r="H174" i="11" s="1"/>
  <c r="F174" i="11"/>
  <c r="G174" i="11"/>
  <c r="I174" i="11"/>
  <c r="C175" i="11"/>
  <c r="J175" i="11" s="1"/>
  <c r="D175" i="11"/>
  <c r="E175" i="11"/>
  <c r="H175" i="11" s="1"/>
  <c r="F175" i="11"/>
  <c r="G175" i="11"/>
  <c r="I175" i="11"/>
  <c r="C176" i="11"/>
  <c r="J176" i="11" s="1"/>
  <c r="D176" i="11"/>
  <c r="E176" i="11"/>
  <c r="H176" i="11" s="1"/>
  <c r="F176" i="11"/>
  <c r="G176" i="11"/>
  <c r="I176" i="11"/>
  <c r="C177" i="11"/>
  <c r="J177" i="11" s="1"/>
  <c r="D177" i="11"/>
  <c r="E177" i="11"/>
  <c r="H177" i="11" s="1"/>
  <c r="F177" i="11"/>
  <c r="G177" i="11"/>
  <c r="I177" i="11"/>
  <c r="C178" i="11"/>
  <c r="J178" i="11" s="1"/>
  <c r="D178" i="11"/>
  <c r="E178" i="11"/>
  <c r="H178" i="11" s="1"/>
  <c r="F178" i="11"/>
  <c r="G178" i="11"/>
  <c r="I178" i="11"/>
  <c r="B179" i="11"/>
  <c r="D179" i="11"/>
  <c r="G179" i="11" s="1"/>
  <c r="F179" i="11"/>
  <c r="I179" i="11" s="1"/>
  <c r="C181" i="11"/>
  <c r="J181" i="11" s="1"/>
  <c r="D181" i="11"/>
  <c r="E181" i="11"/>
  <c r="H181" i="11" s="1"/>
  <c r="F181" i="11"/>
  <c r="G181" i="11"/>
  <c r="I181" i="11"/>
  <c r="C182" i="11"/>
  <c r="J182" i="11" s="1"/>
  <c r="D182" i="11"/>
  <c r="E182" i="11"/>
  <c r="H182" i="11" s="1"/>
  <c r="F182" i="11"/>
  <c r="G182" i="11"/>
  <c r="I182" i="11"/>
  <c r="C183" i="11"/>
  <c r="J183" i="11" s="1"/>
  <c r="D183" i="11"/>
  <c r="E183" i="11"/>
  <c r="H183" i="11" s="1"/>
  <c r="F183" i="11"/>
  <c r="G183" i="11"/>
  <c r="I183" i="11"/>
  <c r="C184" i="11"/>
  <c r="J184" i="11" s="1"/>
  <c r="D184" i="11"/>
  <c r="E184" i="11"/>
  <c r="H184" i="11" s="1"/>
  <c r="F184" i="11"/>
  <c r="G184" i="11"/>
  <c r="I184" i="11"/>
  <c r="C185" i="11"/>
  <c r="J185" i="11" s="1"/>
  <c r="D185" i="11"/>
  <c r="E185" i="11"/>
  <c r="H185" i="11" s="1"/>
  <c r="F185" i="11"/>
  <c r="G185" i="11"/>
  <c r="I185" i="11"/>
  <c r="C186" i="11"/>
  <c r="J186" i="11" s="1"/>
  <c r="D186" i="11"/>
  <c r="E186" i="11"/>
  <c r="H186" i="11" s="1"/>
  <c r="F186" i="11"/>
  <c r="G186" i="11"/>
  <c r="I186" i="11"/>
  <c r="C187" i="11"/>
  <c r="J187" i="11" s="1"/>
  <c r="D187" i="11"/>
  <c r="E187" i="11"/>
  <c r="H187" i="11" s="1"/>
  <c r="F187" i="11"/>
  <c r="G187" i="11"/>
  <c r="I187" i="11"/>
  <c r="C188" i="11"/>
  <c r="J188" i="11" s="1"/>
  <c r="D188" i="11"/>
  <c r="E188" i="11"/>
  <c r="H188" i="11" s="1"/>
  <c r="F188" i="11"/>
  <c r="G188" i="11"/>
  <c r="I188" i="11"/>
  <c r="C189" i="11"/>
  <c r="J189" i="11" s="1"/>
  <c r="D189" i="11"/>
  <c r="E189" i="11"/>
  <c r="H189" i="11" s="1"/>
  <c r="F189" i="11"/>
  <c r="G189" i="11"/>
  <c r="I189" i="11"/>
  <c r="C190" i="11"/>
  <c r="J190" i="11" s="1"/>
  <c r="D190" i="11"/>
  <c r="E190" i="11"/>
  <c r="H190" i="11" s="1"/>
  <c r="F190" i="11"/>
  <c r="G190" i="11"/>
  <c r="I190" i="11"/>
  <c r="C191" i="11"/>
  <c r="J191" i="11" s="1"/>
  <c r="D191" i="11"/>
  <c r="E191" i="11"/>
  <c r="H191" i="11" s="1"/>
  <c r="F191" i="11"/>
  <c r="G191" i="11"/>
  <c r="I191" i="11"/>
  <c r="C192" i="11"/>
  <c r="J192" i="11" s="1"/>
  <c r="D192" i="11"/>
  <c r="E192" i="11"/>
  <c r="H192" i="11" s="1"/>
  <c r="F192" i="11"/>
  <c r="G192" i="11"/>
  <c r="I192" i="11"/>
  <c r="C193" i="11"/>
  <c r="J193" i="11" s="1"/>
  <c r="D193" i="11"/>
  <c r="E193" i="11"/>
  <c r="H193" i="11" s="1"/>
  <c r="F193" i="11"/>
  <c r="G193" i="11"/>
  <c r="I193" i="11"/>
  <c r="C194" i="11"/>
  <c r="J194" i="11" s="1"/>
  <c r="D194" i="11"/>
  <c r="E194" i="11"/>
  <c r="H194" i="11" s="1"/>
  <c r="F194" i="11"/>
  <c r="G194" i="11"/>
  <c r="I194" i="11"/>
  <c r="C195" i="11"/>
  <c r="J195" i="11" s="1"/>
  <c r="D195" i="11"/>
  <c r="E195" i="11"/>
  <c r="H195" i="11" s="1"/>
  <c r="F195" i="11"/>
  <c r="G195" i="11"/>
  <c r="I195" i="11"/>
  <c r="C196" i="11"/>
  <c r="J196" i="11" s="1"/>
  <c r="D196" i="11"/>
  <c r="E196" i="11"/>
  <c r="H196" i="11" s="1"/>
  <c r="F196" i="11"/>
  <c r="G196" i="11"/>
  <c r="I196" i="11"/>
  <c r="C197" i="11"/>
  <c r="J197" i="11" s="1"/>
  <c r="D197" i="11"/>
  <c r="E197" i="11"/>
  <c r="H197" i="11" s="1"/>
  <c r="F197" i="11"/>
  <c r="G197" i="11"/>
  <c r="I197" i="11"/>
  <c r="C198" i="11"/>
  <c r="J198" i="11" s="1"/>
  <c r="D198" i="11"/>
  <c r="E198" i="11"/>
  <c r="H198" i="11" s="1"/>
  <c r="F198" i="11"/>
  <c r="G198" i="11"/>
  <c r="I198" i="11"/>
  <c r="C199" i="11"/>
  <c r="J199" i="11" s="1"/>
  <c r="D199" i="11"/>
  <c r="E199" i="11"/>
  <c r="H199" i="11" s="1"/>
  <c r="F199" i="11"/>
  <c r="G199" i="11"/>
  <c r="I199" i="11"/>
  <c r="C200" i="11"/>
  <c r="J200" i="11" s="1"/>
  <c r="D200" i="11"/>
  <c r="E200" i="11"/>
  <c r="H200" i="11" s="1"/>
  <c r="F200" i="11"/>
  <c r="G200" i="11"/>
  <c r="I200" i="11"/>
  <c r="B201" i="11"/>
  <c r="D201" i="11"/>
  <c r="G201" i="11" s="1"/>
  <c r="F201" i="11"/>
  <c r="I201" i="11" s="1"/>
  <c r="J201" i="11"/>
  <c r="C203" i="11"/>
  <c r="D203" i="11"/>
  <c r="E203" i="11"/>
  <c r="F203" i="11"/>
  <c r="G203" i="11"/>
  <c r="I203" i="11"/>
  <c r="C204" i="11"/>
  <c r="J204" i="11" s="1"/>
  <c r="D204" i="11"/>
  <c r="E204" i="11"/>
  <c r="H204" i="11" s="1"/>
  <c r="F204" i="11"/>
  <c r="G204" i="11"/>
  <c r="I204" i="11"/>
  <c r="C205" i="11"/>
  <c r="J205" i="11" s="1"/>
  <c r="D205" i="11"/>
  <c r="E205" i="11"/>
  <c r="H205" i="11" s="1"/>
  <c r="F205" i="11"/>
  <c r="G205" i="11"/>
  <c r="I205" i="11"/>
  <c r="C206" i="11"/>
  <c r="J206" i="11" s="1"/>
  <c r="D206" i="11"/>
  <c r="E206" i="11"/>
  <c r="H206" i="11" s="1"/>
  <c r="F206" i="11"/>
  <c r="G206" i="11"/>
  <c r="I206" i="11"/>
  <c r="C207" i="11"/>
  <c r="J207" i="11" s="1"/>
  <c r="D207" i="11"/>
  <c r="E207" i="11"/>
  <c r="H207" i="11" s="1"/>
  <c r="F207" i="11"/>
  <c r="G207" i="11"/>
  <c r="I207" i="11"/>
  <c r="C208" i="11"/>
  <c r="J208" i="11" s="1"/>
  <c r="D208" i="11"/>
  <c r="E208" i="11"/>
  <c r="H208" i="11" s="1"/>
  <c r="F208" i="11"/>
  <c r="G208" i="11"/>
  <c r="I208" i="11"/>
  <c r="C209" i="11"/>
  <c r="J209" i="11" s="1"/>
  <c r="D209" i="11"/>
  <c r="E209" i="11"/>
  <c r="H209" i="11" s="1"/>
  <c r="F209" i="11"/>
  <c r="G209" i="11"/>
  <c r="I209" i="11"/>
  <c r="C210" i="11"/>
  <c r="J210" i="11" s="1"/>
  <c r="D210" i="11"/>
  <c r="E210" i="11"/>
  <c r="H210" i="11" s="1"/>
  <c r="F210" i="11"/>
  <c r="G210" i="11"/>
  <c r="I210" i="11"/>
  <c r="C211" i="11"/>
  <c r="J211" i="11" s="1"/>
  <c r="D211" i="11"/>
  <c r="E211" i="11"/>
  <c r="H211" i="11" s="1"/>
  <c r="F211" i="11"/>
  <c r="G211" i="11"/>
  <c r="I211" i="11"/>
  <c r="C212" i="11"/>
  <c r="J212" i="11" s="1"/>
  <c r="D212" i="11"/>
  <c r="E212" i="11"/>
  <c r="H212" i="11" s="1"/>
  <c r="F212" i="11"/>
  <c r="G212" i="11"/>
  <c r="I212" i="11"/>
  <c r="C213" i="11"/>
  <c r="J213" i="11" s="1"/>
  <c r="D213" i="11"/>
  <c r="E213" i="11"/>
  <c r="H213" i="11" s="1"/>
  <c r="F213" i="11"/>
  <c r="G213" i="11"/>
  <c r="I213" i="11"/>
  <c r="C214" i="11"/>
  <c r="J214" i="11" s="1"/>
  <c r="D214" i="11"/>
  <c r="E214" i="11"/>
  <c r="H214" i="11" s="1"/>
  <c r="F214" i="11"/>
  <c r="G214" i="11"/>
  <c r="I214" i="11"/>
  <c r="C215" i="11"/>
  <c r="J215" i="11" s="1"/>
  <c r="D215" i="11"/>
  <c r="E215" i="11"/>
  <c r="H215" i="11" s="1"/>
  <c r="F215" i="11"/>
  <c r="G215" i="11"/>
  <c r="I215" i="11"/>
  <c r="C216" i="11"/>
  <c r="J216" i="11" s="1"/>
  <c r="D216" i="11"/>
  <c r="E216" i="11"/>
  <c r="H216" i="11" s="1"/>
  <c r="F216" i="11"/>
  <c r="G216" i="11"/>
  <c r="I216" i="11"/>
  <c r="C217" i="11"/>
  <c r="J217" i="11" s="1"/>
  <c r="D217" i="11"/>
  <c r="E217" i="11"/>
  <c r="H217" i="11" s="1"/>
  <c r="F217" i="11"/>
  <c r="G217" i="11"/>
  <c r="I217" i="11"/>
  <c r="C218" i="11"/>
  <c r="J218" i="11" s="1"/>
  <c r="D218" i="11"/>
  <c r="E218" i="11"/>
  <c r="H218" i="11" s="1"/>
  <c r="F218" i="11"/>
  <c r="G218" i="11"/>
  <c r="I218" i="11"/>
  <c r="C219" i="11"/>
  <c r="J219" i="11" s="1"/>
  <c r="D219" i="11"/>
  <c r="E219" i="11"/>
  <c r="H219" i="11" s="1"/>
  <c r="F219" i="11"/>
  <c r="G219" i="11"/>
  <c r="I219" i="11"/>
  <c r="C220" i="11"/>
  <c r="J220" i="11" s="1"/>
  <c r="D220" i="11"/>
  <c r="E220" i="11"/>
  <c r="H220" i="11" s="1"/>
  <c r="F220" i="11"/>
  <c r="G220" i="11"/>
  <c r="I220" i="11"/>
  <c r="C221" i="11"/>
  <c r="J221" i="11" s="1"/>
  <c r="D221" i="11"/>
  <c r="E221" i="11"/>
  <c r="H221" i="11" s="1"/>
  <c r="F221" i="11"/>
  <c r="G221" i="11"/>
  <c r="I221" i="11"/>
  <c r="C222" i="11"/>
  <c r="J222" i="11" s="1"/>
  <c r="D222" i="11"/>
  <c r="E222" i="11"/>
  <c r="H222" i="11" s="1"/>
  <c r="F222" i="11"/>
  <c r="G222" i="11"/>
  <c r="I222" i="11"/>
  <c r="B223" i="11"/>
  <c r="D223" i="11"/>
  <c r="G223" i="11" s="1"/>
  <c r="F223" i="11"/>
  <c r="I223" i="11" s="1"/>
  <c r="C225" i="11"/>
  <c r="D225" i="11"/>
  <c r="E225" i="11"/>
  <c r="F225" i="11"/>
  <c r="G225" i="11"/>
  <c r="I225" i="11"/>
  <c r="C226" i="11"/>
  <c r="J226" i="11" s="1"/>
  <c r="D226" i="11"/>
  <c r="E226" i="11"/>
  <c r="H226" i="11" s="1"/>
  <c r="F226" i="11"/>
  <c r="G226" i="11"/>
  <c r="I226" i="11"/>
  <c r="C227" i="11"/>
  <c r="J227" i="11" s="1"/>
  <c r="D227" i="11"/>
  <c r="E227" i="11"/>
  <c r="H227" i="11" s="1"/>
  <c r="F227" i="11"/>
  <c r="G227" i="11"/>
  <c r="I227" i="11"/>
  <c r="C228" i="11"/>
  <c r="J228" i="11" s="1"/>
  <c r="D228" i="11"/>
  <c r="E228" i="11"/>
  <c r="H228" i="11" s="1"/>
  <c r="F228" i="11"/>
  <c r="G228" i="11"/>
  <c r="I228" i="11"/>
  <c r="C229" i="11"/>
  <c r="J229" i="11" s="1"/>
  <c r="D229" i="11"/>
  <c r="E229" i="11"/>
  <c r="H229" i="11" s="1"/>
  <c r="F229" i="11"/>
  <c r="G229" i="11"/>
  <c r="I229" i="11"/>
  <c r="C230" i="11"/>
  <c r="J230" i="11" s="1"/>
  <c r="D230" i="11"/>
  <c r="E230" i="11"/>
  <c r="H230" i="11" s="1"/>
  <c r="F230" i="11"/>
  <c r="G230" i="11"/>
  <c r="I230" i="11"/>
  <c r="C231" i="11"/>
  <c r="J231" i="11" s="1"/>
  <c r="D231" i="11"/>
  <c r="E231" i="11"/>
  <c r="H231" i="11" s="1"/>
  <c r="F231" i="11"/>
  <c r="G231" i="11"/>
  <c r="I231" i="11"/>
  <c r="C232" i="11"/>
  <c r="J232" i="11" s="1"/>
  <c r="D232" i="11"/>
  <c r="E232" i="11"/>
  <c r="H232" i="11" s="1"/>
  <c r="F232" i="11"/>
  <c r="G232" i="11"/>
  <c r="I232" i="11"/>
  <c r="C233" i="11"/>
  <c r="J233" i="11" s="1"/>
  <c r="D233" i="11"/>
  <c r="E233" i="11"/>
  <c r="H233" i="11" s="1"/>
  <c r="F233" i="11"/>
  <c r="G233" i="11"/>
  <c r="I233" i="11"/>
  <c r="C234" i="11"/>
  <c r="J234" i="11" s="1"/>
  <c r="D234" i="11"/>
  <c r="E234" i="11"/>
  <c r="H234" i="11" s="1"/>
  <c r="F234" i="11"/>
  <c r="G234" i="11"/>
  <c r="I234" i="11"/>
  <c r="C235" i="11"/>
  <c r="J235" i="11" s="1"/>
  <c r="D235" i="11"/>
  <c r="E235" i="11"/>
  <c r="H235" i="11" s="1"/>
  <c r="F235" i="11"/>
  <c r="G235" i="11"/>
  <c r="I235" i="11"/>
  <c r="C236" i="11"/>
  <c r="J236" i="11" s="1"/>
  <c r="D236" i="11"/>
  <c r="E236" i="11"/>
  <c r="H236" i="11" s="1"/>
  <c r="F236" i="11"/>
  <c r="G236" i="11"/>
  <c r="I236" i="11"/>
  <c r="C237" i="11"/>
  <c r="J237" i="11" s="1"/>
  <c r="D237" i="11"/>
  <c r="E237" i="11"/>
  <c r="H237" i="11" s="1"/>
  <c r="F237" i="11"/>
  <c r="G237" i="11"/>
  <c r="I237" i="11"/>
  <c r="C238" i="11"/>
  <c r="J238" i="11" s="1"/>
  <c r="D238" i="11"/>
  <c r="E238" i="11"/>
  <c r="H238" i="11" s="1"/>
  <c r="F238" i="11"/>
  <c r="G238" i="11"/>
  <c r="I238" i="11"/>
  <c r="C239" i="11"/>
  <c r="J239" i="11" s="1"/>
  <c r="D239" i="11"/>
  <c r="E239" i="11"/>
  <c r="H239" i="11" s="1"/>
  <c r="F239" i="11"/>
  <c r="G239" i="11"/>
  <c r="I239" i="11"/>
  <c r="C240" i="11"/>
  <c r="J240" i="11" s="1"/>
  <c r="D240" i="11"/>
  <c r="E240" i="11"/>
  <c r="H240" i="11" s="1"/>
  <c r="F240" i="11"/>
  <c r="G240" i="11"/>
  <c r="I240" i="11"/>
  <c r="C241" i="11"/>
  <c r="J241" i="11" s="1"/>
  <c r="D241" i="11"/>
  <c r="E241" i="11"/>
  <c r="H241" i="11" s="1"/>
  <c r="F241" i="11"/>
  <c r="G241" i="11"/>
  <c r="I241" i="11"/>
  <c r="C242" i="11"/>
  <c r="J242" i="11" s="1"/>
  <c r="D242" i="11"/>
  <c r="E242" i="11"/>
  <c r="H242" i="11" s="1"/>
  <c r="F242" i="11"/>
  <c r="G242" i="11"/>
  <c r="I242" i="11"/>
  <c r="C243" i="11"/>
  <c r="J243" i="11" s="1"/>
  <c r="D243" i="11"/>
  <c r="E243" i="11"/>
  <c r="H243" i="11" s="1"/>
  <c r="F243" i="11"/>
  <c r="G243" i="11"/>
  <c r="I243" i="11"/>
  <c r="C244" i="11"/>
  <c r="J244" i="11" s="1"/>
  <c r="D244" i="11"/>
  <c r="E244" i="11"/>
  <c r="H244" i="11" s="1"/>
  <c r="F244" i="11"/>
  <c r="G244" i="11"/>
  <c r="I244" i="11"/>
  <c r="B245" i="11"/>
  <c r="D245" i="11"/>
  <c r="G245" i="11" s="1"/>
  <c r="F245" i="11"/>
  <c r="I245" i="11" s="1"/>
  <c r="C247" i="11"/>
  <c r="D247" i="11"/>
  <c r="E247" i="11"/>
  <c r="F247" i="11"/>
  <c r="G247" i="11"/>
  <c r="I247" i="11"/>
  <c r="C248" i="11"/>
  <c r="J248" i="11" s="1"/>
  <c r="D248" i="11"/>
  <c r="E248" i="11"/>
  <c r="H248" i="11" s="1"/>
  <c r="F248" i="11"/>
  <c r="G248" i="11"/>
  <c r="I248" i="11"/>
  <c r="C249" i="11"/>
  <c r="J249" i="11" s="1"/>
  <c r="D249" i="11"/>
  <c r="E249" i="11"/>
  <c r="H249" i="11" s="1"/>
  <c r="F249" i="11"/>
  <c r="G249" i="11"/>
  <c r="I249" i="11"/>
  <c r="C250" i="11"/>
  <c r="J250" i="11" s="1"/>
  <c r="D250" i="11"/>
  <c r="E250" i="11"/>
  <c r="H250" i="11" s="1"/>
  <c r="F250" i="11"/>
  <c r="G250" i="11"/>
  <c r="I250" i="11"/>
  <c r="C251" i="11"/>
  <c r="J251" i="11" s="1"/>
  <c r="D251" i="11"/>
  <c r="E251" i="11"/>
  <c r="H251" i="11" s="1"/>
  <c r="F251" i="11"/>
  <c r="G251" i="11"/>
  <c r="I251" i="11"/>
  <c r="C252" i="11"/>
  <c r="J252" i="11" s="1"/>
  <c r="D252" i="11"/>
  <c r="E252" i="11"/>
  <c r="H252" i="11" s="1"/>
  <c r="F252" i="11"/>
  <c r="G252" i="11"/>
  <c r="I252" i="11"/>
  <c r="C253" i="11"/>
  <c r="J253" i="11" s="1"/>
  <c r="D253" i="11"/>
  <c r="E253" i="11"/>
  <c r="H253" i="11" s="1"/>
  <c r="F253" i="11"/>
  <c r="G253" i="11"/>
  <c r="I253" i="11"/>
  <c r="C254" i="11"/>
  <c r="J254" i="11" s="1"/>
  <c r="D254" i="11"/>
  <c r="E254" i="11"/>
  <c r="H254" i="11" s="1"/>
  <c r="F254" i="11"/>
  <c r="G254" i="11"/>
  <c r="I254" i="11"/>
  <c r="C255" i="11"/>
  <c r="J255" i="11" s="1"/>
  <c r="D255" i="11"/>
  <c r="E255" i="11"/>
  <c r="H255" i="11" s="1"/>
  <c r="F255" i="11"/>
  <c r="G255" i="11"/>
  <c r="I255" i="11"/>
  <c r="C256" i="11"/>
  <c r="J256" i="11" s="1"/>
  <c r="D256" i="11"/>
  <c r="E256" i="11"/>
  <c r="H256" i="11" s="1"/>
  <c r="F256" i="11"/>
  <c r="G256" i="11"/>
  <c r="I256" i="11"/>
  <c r="C257" i="11"/>
  <c r="J257" i="11" s="1"/>
  <c r="D257" i="11"/>
  <c r="E257" i="11"/>
  <c r="H257" i="11" s="1"/>
  <c r="F257" i="11"/>
  <c r="G257" i="11"/>
  <c r="I257" i="11"/>
  <c r="C258" i="11"/>
  <c r="J258" i="11" s="1"/>
  <c r="D258" i="11"/>
  <c r="E258" i="11"/>
  <c r="H258" i="11" s="1"/>
  <c r="F258" i="11"/>
  <c r="G258" i="11"/>
  <c r="I258" i="11"/>
  <c r="C259" i="11"/>
  <c r="J259" i="11" s="1"/>
  <c r="D259" i="11"/>
  <c r="E259" i="11"/>
  <c r="H259" i="11" s="1"/>
  <c r="F259" i="11"/>
  <c r="G259" i="11"/>
  <c r="I259" i="11"/>
  <c r="C260" i="11"/>
  <c r="J260" i="11" s="1"/>
  <c r="D260" i="11"/>
  <c r="E260" i="11"/>
  <c r="H260" i="11" s="1"/>
  <c r="F260" i="11"/>
  <c r="G260" i="11"/>
  <c r="I260" i="11"/>
  <c r="C261" i="11"/>
  <c r="J261" i="11" s="1"/>
  <c r="D261" i="11"/>
  <c r="E261" i="11"/>
  <c r="H261" i="11" s="1"/>
  <c r="F261" i="11"/>
  <c r="G261" i="11"/>
  <c r="I261" i="11"/>
  <c r="C262" i="11"/>
  <c r="J262" i="11" s="1"/>
  <c r="D262" i="11"/>
  <c r="E262" i="11"/>
  <c r="H262" i="11" s="1"/>
  <c r="F262" i="11"/>
  <c r="G262" i="11"/>
  <c r="I262" i="11"/>
  <c r="C263" i="11"/>
  <c r="J263" i="11" s="1"/>
  <c r="D263" i="11"/>
  <c r="E263" i="11"/>
  <c r="H263" i="11" s="1"/>
  <c r="F263" i="11"/>
  <c r="G263" i="11"/>
  <c r="I263" i="11"/>
  <c r="C264" i="11"/>
  <c r="J264" i="11" s="1"/>
  <c r="D264" i="11"/>
  <c r="E264" i="11"/>
  <c r="H264" i="11" s="1"/>
  <c r="F264" i="11"/>
  <c r="G264" i="11"/>
  <c r="I264" i="11"/>
  <c r="C265" i="11"/>
  <c r="J265" i="11" s="1"/>
  <c r="D265" i="11"/>
  <c r="E265" i="11"/>
  <c r="H265" i="11" s="1"/>
  <c r="F265" i="11"/>
  <c r="G265" i="11"/>
  <c r="I265" i="11"/>
  <c r="C266" i="11"/>
  <c r="J266" i="11" s="1"/>
  <c r="D266" i="11"/>
  <c r="E266" i="11"/>
  <c r="H266" i="11" s="1"/>
  <c r="F266" i="11"/>
  <c r="G266" i="11"/>
  <c r="I266" i="11"/>
  <c r="B267" i="11"/>
  <c r="D267" i="11"/>
  <c r="G267" i="11" s="1"/>
  <c r="F267" i="11"/>
  <c r="I267" i="11" s="1"/>
  <c r="C269" i="11"/>
  <c r="D269" i="11"/>
  <c r="E269" i="11"/>
  <c r="F269" i="11"/>
  <c r="G269" i="11"/>
  <c r="I269" i="11"/>
  <c r="C270" i="11"/>
  <c r="J270" i="11" s="1"/>
  <c r="D270" i="11"/>
  <c r="E270" i="11"/>
  <c r="H270" i="11" s="1"/>
  <c r="F270" i="11"/>
  <c r="G270" i="11"/>
  <c r="I270" i="11"/>
  <c r="C271" i="11"/>
  <c r="J271" i="11" s="1"/>
  <c r="D271" i="11"/>
  <c r="E271" i="11"/>
  <c r="H271" i="11" s="1"/>
  <c r="F271" i="11"/>
  <c r="G271" i="11"/>
  <c r="I271" i="11"/>
  <c r="C272" i="11"/>
  <c r="J272" i="11" s="1"/>
  <c r="D272" i="11"/>
  <c r="E272" i="11"/>
  <c r="H272" i="11" s="1"/>
  <c r="F272" i="11"/>
  <c r="G272" i="11"/>
  <c r="I272" i="11"/>
  <c r="C273" i="11"/>
  <c r="J273" i="11" s="1"/>
  <c r="D273" i="11"/>
  <c r="E273" i="11"/>
  <c r="H273" i="11" s="1"/>
  <c r="F273" i="11"/>
  <c r="G273" i="11"/>
  <c r="I273" i="11"/>
  <c r="C274" i="11"/>
  <c r="J274" i="11" s="1"/>
  <c r="D274" i="11"/>
  <c r="E274" i="11"/>
  <c r="H274" i="11" s="1"/>
  <c r="F274" i="11"/>
  <c r="G274" i="11"/>
  <c r="I274" i="11"/>
  <c r="C275" i="11"/>
  <c r="J275" i="11" s="1"/>
  <c r="D275" i="11"/>
  <c r="E275" i="11"/>
  <c r="H275" i="11" s="1"/>
  <c r="F275" i="11"/>
  <c r="G275" i="11"/>
  <c r="I275" i="11"/>
  <c r="C276" i="11"/>
  <c r="J276" i="11" s="1"/>
  <c r="D276" i="11"/>
  <c r="E276" i="11"/>
  <c r="H276" i="11" s="1"/>
  <c r="F276" i="11"/>
  <c r="G276" i="11"/>
  <c r="I276" i="11"/>
  <c r="C277" i="11"/>
  <c r="J277" i="11" s="1"/>
  <c r="D277" i="11"/>
  <c r="E277" i="11"/>
  <c r="H277" i="11" s="1"/>
  <c r="F277" i="11"/>
  <c r="G277" i="11"/>
  <c r="I277" i="11"/>
  <c r="C278" i="11"/>
  <c r="J278" i="11" s="1"/>
  <c r="D278" i="11"/>
  <c r="E278" i="11"/>
  <c r="H278" i="11" s="1"/>
  <c r="F278" i="11"/>
  <c r="G278" i="11"/>
  <c r="I278" i="11"/>
  <c r="C279" i="11"/>
  <c r="J279" i="11" s="1"/>
  <c r="D279" i="11"/>
  <c r="E279" i="11"/>
  <c r="H279" i="11" s="1"/>
  <c r="F279" i="11"/>
  <c r="G279" i="11"/>
  <c r="I279" i="11"/>
  <c r="C280" i="11"/>
  <c r="J280" i="11" s="1"/>
  <c r="D280" i="11"/>
  <c r="E280" i="11"/>
  <c r="H280" i="11" s="1"/>
  <c r="F280" i="11"/>
  <c r="G280" i="11"/>
  <c r="I280" i="11"/>
  <c r="C281" i="11"/>
  <c r="J281" i="11" s="1"/>
  <c r="D281" i="11"/>
  <c r="E281" i="11"/>
  <c r="H281" i="11" s="1"/>
  <c r="F281" i="11"/>
  <c r="G281" i="11"/>
  <c r="I281" i="11"/>
  <c r="C282" i="11"/>
  <c r="J282" i="11" s="1"/>
  <c r="D282" i="11"/>
  <c r="E282" i="11"/>
  <c r="H282" i="11" s="1"/>
  <c r="F282" i="11"/>
  <c r="G282" i="11"/>
  <c r="I282" i="11"/>
  <c r="C283" i="11"/>
  <c r="J283" i="11" s="1"/>
  <c r="D283" i="11"/>
  <c r="E283" i="11"/>
  <c r="H283" i="11" s="1"/>
  <c r="F283" i="11"/>
  <c r="G283" i="11"/>
  <c r="I283" i="11"/>
  <c r="C284" i="11"/>
  <c r="J284" i="11" s="1"/>
  <c r="D284" i="11"/>
  <c r="E284" i="11"/>
  <c r="H284" i="11" s="1"/>
  <c r="F284" i="11"/>
  <c r="G284" i="11"/>
  <c r="I284" i="11"/>
  <c r="C285" i="11"/>
  <c r="J285" i="11" s="1"/>
  <c r="D285" i="11"/>
  <c r="E285" i="11"/>
  <c r="H285" i="11" s="1"/>
  <c r="F285" i="11"/>
  <c r="G285" i="11"/>
  <c r="I285" i="11"/>
  <c r="C286" i="11"/>
  <c r="J286" i="11" s="1"/>
  <c r="D286" i="11"/>
  <c r="E286" i="11"/>
  <c r="H286" i="11" s="1"/>
  <c r="F286" i="11"/>
  <c r="G286" i="11"/>
  <c r="I286" i="11"/>
  <c r="C287" i="11"/>
  <c r="J287" i="11" s="1"/>
  <c r="D287" i="11"/>
  <c r="E287" i="11"/>
  <c r="H287" i="11" s="1"/>
  <c r="F287" i="11"/>
  <c r="G287" i="11"/>
  <c r="I287" i="11"/>
  <c r="C288" i="11"/>
  <c r="J288" i="11" s="1"/>
  <c r="D288" i="11"/>
  <c r="E288" i="11"/>
  <c r="H288" i="11" s="1"/>
  <c r="F288" i="11"/>
  <c r="G288" i="11"/>
  <c r="I288" i="11"/>
  <c r="B289" i="11"/>
  <c r="D289" i="11"/>
  <c r="G289" i="11" s="1"/>
  <c r="F289" i="11"/>
  <c r="I289" i="11" s="1"/>
  <c r="C291" i="11"/>
  <c r="D291" i="11"/>
  <c r="E291" i="11"/>
  <c r="F291" i="11"/>
  <c r="G291" i="11"/>
  <c r="I291" i="11"/>
  <c r="C292" i="11"/>
  <c r="J292" i="11" s="1"/>
  <c r="D292" i="11"/>
  <c r="E292" i="11"/>
  <c r="H292" i="11" s="1"/>
  <c r="F292" i="11"/>
  <c r="G292" i="11"/>
  <c r="I292" i="11"/>
  <c r="C293" i="11"/>
  <c r="J293" i="11" s="1"/>
  <c r="D293" i="11"/>
  <c r="E293" i="11"/>
  <c r="H293" i="11" s="1"/>
  <c r="F293" i="11"/>
  <c r="G293" i="11"/>
  <c r="I293" i="11"/>
  <c r="C294" i="11"/>
  <c r="J294" i="11" s="1"/>
  <c r="D294" i="11"/>
  <c r="E294" i="11"/>
  <c r="H294" i="11" s="1"/>
  <c r="F294" i="11"/>
  <c r="G294" i="11"/>
  <c r="I294" i="11"/>
  <c r="C295" i="11"/>
  <c r="J295" i="11" s="1"/>
  <c r="D295" i="11"/>
  <c r="E295" i="11"/>
  <c r="H295" i="11" s="1"/>
  <c r="F295" i="11"/>
  <c r="G295" i="11"/>
  <c r="I295" i="11"/>
  <c r="C296" i="11"/>
  <c r="J296" i="11" s="1"/>
  <c r="D296" i="11"/>
  <c r="E296" i="11"/>
  <c r="H296" i="11" s="1"/>
  <c r="F296" i="11"/>
  <c r="G296" i="11"/>
  <c r="I296" i="11"/>
  <c r="C297" i="11"/>
  <c r="J297" i="11" s="1"/>
  <c r="D297" i="11"/>
  <c r="E297" i="11"/>
  <c r="H297" i="11" s="1"/>
  <c r="F297" i="11"/>
  <c r="G297" i="11"/>
  <c r="I297" i="11"/>
  <c r="C298" i="11"/>
  <c r="J298" i="11" s="1"/>
  <c r="D298" i="11"/>
  <c r="E298" i="11"/>
  <c r="H298" i="11" s="1"/>
  <c r="F298" i="11"/>
  <c r="G298" i="11"/>
  <c r="I298" i="11"/>
  <c r="C299" i="11"/>
  <c r="J299" i="11" s="1"/>
  <c r="D299" i="11"/>
  <c r="E299" i="11"/>
  <c r="H299" i="11" s="1"/>
  <c r="F299" i="11"/>
  <c r="G299" i="11"/>
  <c r="I299" i="11"/>
  <c r="C300" i="11"/>
  <c r="J300" i="11" s="1"/>
  <c r="D300" i="11"/>
  <c r="E300" i="11"/>
  <c r="H300" i="11" s="1"/>
  <c r="F300" i="11"/>
  <c r="G300" i="11"/>
  <c r="I300" i="11"/>
  <c r="C301" i="11"/>
  <c r="J301" i="11" s="1"/>
  <c r="D301" i="11"/>
  <c r="E301" i="11"/>
  <c r="H301" i="11" s="1"/>
  <c r="F301" i="11"/>
  <c r="G301" i="11"/>
  <c r="I301" i="11"/>
  <c r="C302" i="11"/>
  <c r="J302" i="11" s="1"/>
  <c r="D302" i="11"/>
  <c r="E302" i="11"/>
  <c r="H302" i="11" s="1"/>
  <c r="F302" i="11"/>
  <c r="G302" i="11"/>
  <c r="I302" i="11"/>
  <c r="C303" i="11"/>
  <c r="J303" i="11" s="1"/>
  <c r="D303" i="11"/>
  <c r="E303" i="11"/>
  <c r="H303" i="11" s="1"/>
  <c r="F303" i="11"/>
  <c r="G303" i="11"/>
  <c r="I303" i="11"/>
  <c r="C304" i="11"/>
  <c r="J304" i="11" s="1"/>
  <c r="D304" i="11"/>
  <c r="E304" i="11"/>
  <c r="H304" i="11" s="1"/>
  <c r="F304" i="11"/>
  <c r="G304" i="11"/>
  <c r="I304" i="11"/>
  <c r="C305" i="11"/>
  <c r="J305" i="11" s="1"/>
  <c r="D305" i="11"/>
  <c r="E305" i="11"/>
  <c r="H305" i="11" s="1"/>
  <c r="F305" i="11"/>
  <c r="G305" i="11"/>
  <c r="I305" i="11"/>
  <c r="C306" i="11"/>
  <c r="J306" i="11" s="1"/>
  <c r="D306" i="11"/>
  <c r="E306" i="11"/>
  <c r="H306" i="11" s="1"/>
  <c r="F306" i="11"/>
  <c r="G306" i="11"/>
  <c r="I306" i="11"/>
  <c r="C307" i="11"/>
  <c r="J307" i="11" s="1"/>
  <c r="D307" i="11"/>
  <c r="E307" i="11"/>
  <c r="H307" i="11" s="1"/>
  <c r="F307" i="11"/>
  <c r="G307" i="11"/>
  <c r="I307" i="11"/>
  <c r="C308" i="11"/>
  <c r="J308" i="11" s="1"/>
  <c r="D308" i="11"/>
  <c r="E308" i="11"/>
  <c r="H308" i="11" s="1"/>
  <c r="F308" i="11"/>
  <c r="G308" i="11"/>
  <c r="I308" i="11"/>
  <c r="C309" i="11"/>
  <c r="J309" i="11" s="1"/>
  <c r="D309" i="11"/>
  <c r="E309" i="11"/>
  <c r="H309" i="11" s="1"/>
  <c r="F309" i="11"/>
  <c r="G309" i="11"/>
  <c r="I309" i="11"/>
  <c r="C310" i="11"/>
  <c r="J310" i="11" s="1"/>
  <c r="D310" i="11"/>
  <c r="E310" i="11"/>
  <c r="H310" i="11" s="1"/>
  <c r="F310" i="11"/>
  <c r="G310" i="11"/>
  <c r="I310" i="11"/>
  <c r="B311" i="11"/>
  <c r="D311" i="11"/>
  <c r="G311" i="11" s="1"/>
  <c r="F311" i="11"/>
  <c r="I311" i="11" s="1"/>
  <c r="C313" i="11"/>
  <c r="D313" i="11"/>
  <c r="E313" i="11"/>
  <c r="F313" i="11"/>
  <c r="G313" i="11"/>
  <c r="I313" i="11"/>
  <c r="C314" i="11"/>
  <c r="J314" i="11" s="1"/>
  <c r="D314" i="11"/>
  <c r="E314" i="11"/>
  <c r="H314" i="11" s="1"/>
  <c r="F314" i="11"/>
  <c r="G314" i="11"/>
  <c r="I314" i="11"/>
  <c r="C315" i="11"/>
  <c r="J315" i="11" s="1"/>
  <c r="D315" i="11"/>
  <c r="E315" i="11"/>
  <c r="H315" i="11" s="1"/>
  <c r="F315" i="11"/>
  <c r="G315" i="11"/>
  <c r="I315" i="11"/>
  <c r="C316" i="11"/>
  <c r="J316" i="11" s="1"/>
  <c r="D316" i="11"/>
  <c r="E316" i="11"/>
  <c r="H316" i="11" s="1"/>
  <c r="F316" i="11"/>
  <c r="G316" i="11"/>
  <c r="I316" i="11"/>
  <c r="C317" i="11"/>
  <c r="J317" i="11" s="1"/>
  <c r="D317" i="11"/>
  <c r="E317" i="11"/>
  <c r="H317" i="11" s="1"/>
  <c r="F317" i="11"/>
  <c r="G317" i="11"/>
  <c r="I317" i="11"/>
  <c r="C318" i="11"/>
  <c r="J318" i="11" s="1"/>
  <c r="D318" i="11"/>
  <c r="E318" i="11"/>
  <c r="H318" i="11" s="1"/>
  <c r="F318" i="11"/>
  <c r="G318" i="11"/>
  <c r="I318" i="11"/>
  <c r="C319" i="11"/>
  <c r="J319" i="11" s="1"/>
  <c r="D319" i="11"/>
  <c r="E319" i="11"/>
  <c r="H319" i="11" s="1"/>
  <c r="F319" i="11"/>
  <c r="G319" i="11"/>
  <c r="I319" i="11"/>
  <c r="C320" i="11"/>
  <c r="J320" i="11" s="1"/>
  <c r="D320" i="11"/>
  <c r="E320" i="11"/>
  <c r="H320" i="11" s="1"/>
  <c r="F320" i="11"/>
  <c r="G320" i="11"/>
  <c r="I320" i="11"/>
  <c r="C321" i="11"/>
  <c r="J321" i="11" s="1"/>
  <c r="D321" i="11"/>
  <c r="E321" i="11"/>
  <c r="H321" i="11" s="1"/>
  <c r="F321" i="11"/>
  <c r="G321" i="11"/>
  <c r="I321" i="11"/>
  <c r="C322" i="11"/>
  <c r="J322" i="11" s="1"/>
  <c r="D322" i="11"/>
  <c r="E322" i="11"/>
  <c r="H322" i="11" s="1"/>
  <c r="F322" i="11"/>
  <c r="G322" i="11"/>
  <c r="I322" i="11"/>
  <c r="C323" i="11"/>
  <c r="J323" i="11" s="1"/>
  <c r="D323" i="11"/>
  <c r="E323" i="11"/>
  <c r="H323" i="11" s="1"/>
  <c r="F323" i="11"/>
  <c r="G323" i="11"/>
  <c r="I323" i="11"/>
  <c r="C324" i="11"/>
  <c r="J324" i="11" s="1"/>
  <c r="D324" i="11"/>
  <c r="E324" i="11"/>
  <c r="H324" i="11" s="1"/>
  <c r="F324" i="11"/>
  <c r="G324" i="11"/>
  <c r="I324" i="11"/>
  <c r="C325" i="11"/>
  <c r="J325" i="11" s="1"/>
  <c r="D325" i="11"/>
  <c r="E325" i="11"/>
  <c r="H325" i="11" s="1"/>
  <c r="F325" i="11"/>
  <c r="G325" i="11"/>
  <c r="I325" i="11"/>
  <c r="C326" i="11"/>
  <c r="J326" i="11" s="1"/>
  <c r="D326" i="11"/>
  <c r="E326" i="11"/>
  <c r="H326" i="11" s="1"/>
  <c r="F326" i="11"/>
  <c r="G326" i="11"/>
  <c r="I326" i="11"/>
  <c r="C327" i="11"/>
  <c r="J327" i="11" s="1"/>
  <c r="D327" i="11"/>
  <c r="E327" i="11"/>
  <c r="H327" i="11" s="1"/>
  <c r="F327" i="11"/>
  <c r="G327" i="11"/>
  <c r="I327" i="11"/>
  <c r="C328" i="11"/>
  <c r="J328" i="11" s="1"/>
  <c r="D328" i="11"/>
  <c r="E328" i="11"/>
  <c r="H328" i="11" s="1"/>
  <c r="F328" i="11"/>
  <c r="G328" i="11"/>
  <c r="I328" i="11"/>
  <c r="C329" i="11"/>
  <c r="J329" i="11" s="1"/>
  <c r="D329" i="11"/>
  <c r="E329" i="11"/>
  <c r="H329" i="11" s="1"/>
  <c r="F329" i="11"/>
  <c r="G329" i="11"/>
  <c r="I329" i="11"/>
  <c r="C330" i="11"/>
  <c r="J330" i="11" s="1"/>
  <c r="D330" i="11"/>
  <c r="E330" i="11"/>
  <c r="H330" i="11" s="1"/>
  <c r="F330" i="11"/>
  <c r="G330" i="11"/>
  <c r="I330" i="11"/>
  <c r="C331" i="11"/>
  <c r="J331" i="11" s="1"/>
  <c r="D331" i="11"/>
  <c r="E331" i="11"/>
  <c r="H331" i="11" s="1"/>
  <c r="F331" i="11"/>
  <c r="G331" i="11"/>
  <c r="I331" i="11"/>
  <c r="C332" i="11"/>
  <c r="J332" i="11" s="1"/>
  <c r="D332" i="11"/>
  <c r="E332" i="11"/>
  <c r="H332" i="11" s="1"/>
  <c r="F332" i="11"/>
  <c r="G332" i="11"/>
  <c r="I332" i="11"/>
  <c r="B333" i="11"/>
  <c r="D333" i="11"/>
  <c r="G333" i="11" s="1"/>
  <c r="F333" i="11"/>
  <c r="I333" i="11" s="1"/>
  <c r="C335" i="11"/>
  <c r="D335" i="11"/>
  <c r="E335" i="11"/>
  <c r="F335" i="11"/>
  <c r="G335" i="11"/>
  <c r="I335" i="11"/>
  <c r="C336" i="11"/>
  <c r="J336" i="11" s="1"/>
  <c r="D336" i="11"/>
  <c r="E336" i="11"/>
  <c r="H336" i="11" s="1"/>
  <c r="F336" i="11"/>
  <c r="G336" i="11"/>
  <c r="I336" i="11"/>
  <c r="C337" i="11"/>
  <c r="J337" i="11" s="1"/>
  <c r="D337" i="11"/>
  <c r="E337" i="11"/>
  <c r="H337" i="11" s="1"/>
  <c r="F337" i="11"/>
  <c r="G337" i="11"/>
  <c r="I337" i="11"/>
  <c r="C338" i="11"/>
  <c r="J338" i="11" s="1"/>
  <c r="D338" i="11"/>
  <c r="E338" i="11"/>
  <c r="H338" i="11" s="1"/>
  <c r="F338" i="11"/>
  <c r="G338" i="11"/>
  <c r="I338" i="11"/>
  <c r="C339" i="11"/>
  <c r="J339" i="11" s="1"/>
  <c r="D339" i="11"/>
  <c r="E339" i="11"/>
  <c r="H339" i="11" s="1"/>
  <c r="F339" i="11"/>
  <c r="G339" i="11"/>
  <c r="I339" i="11"/>
  <c r="C340" i="11"/>
  <c r="J340" i="11" s="1"/>
  <c r="D340" i="11"/>
  <c r="E340" i="11"/>
  <c r="H340" i="11" s="1"/>
  <c r="F340" i="11"/>
  <c r="G340" i="11"/>
  <c r="I340" i="11"/>
  <c r="C341" i="11"/>
  <c r="J341" i="11" s="1"/>
  <c r="D341" i="11"/>
  <c r="E341" i="11"/>
  <c r="H341" i="11" s="1"/>
  <c r="F341" i="11"/>
  <c r="G341" i="11"/>
  <c r="I341" i="11"/>
  <c r="C342" i="11"/>
  <c r="J342" i="11" s="1"/>
  <c r="D342" i="11"/>
  <c r="E342" i="11"/>
  <c r="H342" i="11" s="1"/>
  <c r="F342" i="11"/>
  <c r="G342" i="11"/>
  <c r="I342" i="11"/>
  <c r="C343" i="11"/>
  <c r="J343" i="11" s="1"/>
  <c r="D343" i="11"/>
  <c r="E343" i="11"/>
  <c r="H343" i="11" s="1"/>
  <c r="F343" i="11"/>
  <c r="G343" i="11"/>
  <c r="I343" i="11"/>
  <c r="C344" i="11"/>
  <c r="J344" i="11" s="1"/>
  <c r="D344" i="11"/>
  <c r="E344" i="11"/>
  <c r="H344" i="11" s="1"/>
  <c r="F344" i="11"/>
  <c r="G344" i="11"/>
  <c r="I344" i="11"/>
  <c r="C345" i="11"/>
  <c r="J345" i="11" s="1"/>
  <c r="D345" i="11"/>
  <c r="E345" i="11"/>
  <c r="H345" i="11" s="1"/>
  <c r="F345" i="11"/>
  <c r="G345" i="11"/>
  <c r="I345" i="11"/>
  <c r="C346" i="11"/>
  <c r="J346" i="11" s="1"/>
  <c r="D346" i="11"/>
  <c r="E346" i="11"/>
  <c r="H346" i="11" s="1"/>
  <c r="F346" i="11"/>
  <c r="G346" i="11"/>
  <c r="I346" i="11"/>
  <c r="C347" i="11"/>
  <c r="J347" i="11" s="1"/>
  <c r="D347" i="11"/>
  <c r="E347" i="11"/>
  <c r="H347" i="11" s="1"/>
  <c r="F347" i="11"/>
  <c r="G347" i="11"/>
  <c r="I347" i="11"/>
  <c r="C348" i="11"/>
  <c r="J348" i="11" s="1"/>
  <c r="D348" i="11"/>
  <c r="E348" i="11"/>
  <c r="H348" i="11" s="1"/>
  <c r="F348" i="11"/>
  <c r="G348" i="11"/>
  <c r="I348" i="11"/>
  <c r="C349" i="11"/>
  <c r="J349" i="11" s="1"/>
  <c r="D349" i="11"/>
  <c r="E349" i="11"/>
  <c r="H349" i="11" s="1"/>
  <c r="F349" i="11"/>
  <c r="G349" i="11"/>
  <c r="I349" i="11"/>
  <c r="C350" i="11"/>
  <c r="J350" i="11" s="1"/>
  <c r="D350" i="11"/>
  <c r="E350" i="11"/>
  <c r="H350" i="11" s="1"/>
  <c r="F350" i="11"/>
  <c r="G350" i="11"/>
  <c r="I350" i="11"/>
  <c r="C351" i="11"/>
  <c r="J351" i="11" s="1"/>
  <c r="D351" i="11"/>
  <c r="E351" i="11"/>
  <c r="H351" i="11" s="1"/>
  <c r="F351" i="11"/>
  <c r="G351" i="11"/>
  <c r="I351" i="11"/>
  <c r="C352" i="11"/>
  <c r="J352" i="11" s="1"/>
  <c r="D352" i="11"/>
  <c r="E352" i="11"/>
  <c r="H352" i="11" s="1"/>
  <c r="F352" i="11"/>
  <c r="G352" i="11"/>
  <c r="I352" i="11"/>
  <c r="C353" i="11"/>
  <c r="J353" i="11" s="1"/>
  <c r="D353" i="11"/>
  <c r="E353" i="11"/>
  <c r="H353" i="11" s="1"/>
  <c r="F353" i="11"/>
  <c r="G353" i="11"/>
  <c r="I353" i="11"/>
  <c r="C354" i="11"/>
  <c r="J354" i="11" s="1"/>
  <c r="D354" i="11"/>
  <c r="E354" i="11"/>
  <c r="H354" i="11" s="1"/>
  <c r="F354" i="11"/>
  <c r="G354" i="11"/>
  <c r="I354" i="11"/>
  <c r="B355" i="11"/>
  <c r="D355" i="11"/>
  <c r="G355" i="11" s="1"/>
  <c r="F355" i="11"/>
  <c r="I355" i="11" s="1"/>
  <c r="C357" i="11"/>
  <c r="J357" i="11" s="1"/>
  <c r="D357" i="11"/>
  <c r="E357" i="11"/>
  <c r="H357" i="11" s="1"/>
  <c r="F357" i="11"/>
  <c r="G357" i="11"/>
  <c r="I357" i="11"/>
  <c r="C358" i="11"/>
  <c r="J358" i="11" s="1"/>
  <c r="D358" i="11"/>
  <c r="E358" i="11"/>
  <c r="H358" i="11" s="1"/>
  <c r="F358" i="11"/>
  <c r="G358" i="11"/>
  <c r="I358" i="11"/>
  <c r="C359" i="11"/>
  <c r="J359" i="11" s="1"/>
  <c r="D359" i="11"/>
  <c r="E359" i="11"/>
  <c r="H359" i="11" s="1"/>
  <c r="F359" i="11"/>
  <c r="G359" i="11"/>
  <c r="I359" i="11"/>
  <c r="C360" i="11"/>
  <c r="J360" i="11" s="1"/>
  <c r="D360" i="11"/>
  <c r="E360" i="11"/>
  <c r="H360" i="11" s="1"/>
  <c r="F360" i="11"/>
  <c r="G360" i="11"/>
  <c r="I360" i="11"/>
  <c r="C361" i="11"/>
  <c r="J361" i="11" s="1"/>
  <c r="D361" i="11"/>
  <c r="E361" i="11"/>
  <c r="H361" i="11" s="1"/>
  <c r="F361" i="11"/>
  <c r="G361" i="11"/>
  <c r="I361" i="11"/>
  <c r="C362" i="11"/>
  <c r="J362" i="11" s="1"/>
  <c r="D362" i="11"/>
  <c r="E362" i="11"/>
  <c r="H362" i="11" s="1"/>
  <c r="F362" i="11"/>
  <c r="G362" i="11"/>
  <c r="I362" i="11"/>
  <c r="C363" i="11"/>
  <c r="J363" i="11" s="1"/>
  <c r="D363" i="11"/>
  <c r="E363" i="11"/>
  <c r="H363" i="11" s="1"/>
  <c r="F363" i="11"/>
  <c r="G363" i="11"/>
  <c r="I363" i="11"/>
  <c r="C364" i="11"/>
  <c r="J364" i="11" s="1"/>
  <c r="D364" i="11"/>
  <c r="E364" i="11"/>
  <c r="H364" i="11" s="1"/>
  <c r="F364" i="11"/>
  <c r="G364" i="11"/>
  <c r="I364" i="11"/>
  <c r="C365" i="11"/>
  <c r="J365" i="11" s="1"/>
  <c r="D365" i="11"/>
  <c r="E365" i="11"/>
  <c r="H365" i="11" s="1"/>
  <c r="F365" i="11"/>
  <c r="G365" i="11"/>
  <c r="I365" i="11"/>
  <c r="C366" i="11"/>
  <c r="J366" i="11" s="1"/>
  <c r="D366" i="11"/>
  <c r="E366" i="11"/>
  <c r="H366" i="11" s="1"/>
  <c r="F366" i="11"/>
  <c r="G366" i="11"/>
  <c r="I366" i="11"/>
  <c r="C367" i="11"/>
  <c r="J367" i="11" s="1"/>
  <c r="D367" i="11"/>
  <c r="E367" i="11"/>
  <c r="H367" i="11" s="1"/>
  <c r="F367" i="11"/>
  <c r="G367" i="11"/>
  <c r="I367" i="11"/>
  <c r="C368" i="11"/>
  <c r="J368" i="11" s="1"/>
  <c r="D368" i="11"/>
  <c r="E368" i="11"/>
  <c r="H368" i="11" s="1"/>
  <c r="F368" i="11"/>
  <c r="G368" i="11"/>
  <c r="I368" i="11"/>
  <c r="C369" i="11"/>
  <c r="J369" i="11" s="1"/>
  <c r="D369" i="11"/>
  <c r="E369" i="11"/>
  <c r="H369" i="11" s="1"/>
  <c r="F369" i="11"/>
  <c r="G369" i="11"/>
  <c r="I369" i="11"/>
  <c r="C370" i="11"/>
  <c r="J370" i="11" s="1"/>
  <c r="D370" i="11"/>
  <c r="E370" i="11"/>
  <c r="H370" i="11" s="1"/>
  <c r="F370" i="11"/>
  <c r="G370" i="11"/>
  <c r="I370" i="11"/>
  <c r="C371" i="11"/>
  <c r="J371" i="11" s="1"/>
  <c r="D371" i="11"/>
  <c r="E371" i="11"/>
  <c r="H371" i="11" s="1"/>
  <c r="F371" i="11"/>
  <c r="G371" i="11"/>
  <c r="I371" i="11"/>
  <c r="C372" i="11"/>
  <c r="D372" i="11"/>
  <c r="E372" i="11"/>
  <c r="H372" i="11" s="1"/>
  <c r="F372" i="11"/>
  <c r="G372" i="11"/>
  <c r="I372" i="11"/>
  <c r="J372" i="11"/>
  <c r="C373" i="11"/>
  <c r="D373" i="11"/>
  <c r="E373" i="11"/>
  <c r="F373" i="11"/>
  <c r="H373" i="11"/>
  <c r="J373" i="11"/>
  <c r="C374" i="11"/>
  <c r="D374" i="11"/>
  <c r="G374" i="11" s="1"/>
  <c r="E374" i="11"/>
  <c r="F374" i="11"/>
  <c r="I374" i="11" s="1"/>
  <c r="H374" i="11"/>
  <c r="J374" i="11"/>
  <c r="C375" i="11"/>
  <c r="D375" i="11"/>
  <c r="G375" i="11" s="1"/>
  <c r="E375" i="11"/>
  <c r="F375" i="11"/>
  <c r="I375" i="11" s="1"/>
  <c r="H375" i="11"/>
  <c r="J375" i="11"/>
  <c r="C376" i="11"/>
  <c r="D376" i="11"/>
  <c r="G376" i="11" s="1"/>
  <c r="E376" i="11"/>
  <c r="F376" i="11"/>
  <c r="I376" i="11" s="1"/>
  <c r="H376" i="11"/>
  <c r="J376" i="11"/>
  <c r="B377" i="11"/>
  <c r="C377" i="11"/>
  <c r="E378" i="11" s="1"/>
  <c r="D378" i="11"/>
  <c r="C379" i="11"/>
  <c r="D379" i="11"/>
  <c r="E379" i="11"/>
  <c r="F379" i="11"/>
  <c r="H379" i="11"/>
  <c r="J379" i="11"/>
  <c r="C380" i="11"/>
  <c r="D380" i="11"/>
  <c r="G380" i="11" s="1"/>
  <c r="E380" i="11"/>
  <c r="F380" i="11"/>
  <c r="I380" i="11" s="1"/>
  <c r="H380" i="11"/>
  <c r="J380" i="11"/>
  <c r="C381" i="11"/>
  <c r="D381" i="11"/>
  <c r="G381" i="11" s="1"/>
  <c r="E381" i="11"/>
  <c r="F381" i="11"/>
  <c r="I381" i="11" s="1"/>
  <c r="H381" i="11"/>
  <c r="J381" i="11"/>
  <c r="C382" i="11"/>
  <c r="D382" i="11"/>
  <c r="G382" i="11" s="1"/>
  <c r="E382" i="11"/>
  <c r="F382" i="11"/>
  <c r="I382" i="11" s="1"/>
  <c r="H382" i="11"/>
  <c r="J382" i="11"/>
  <c r="C383" i="11"/>
  <c r="D383" i="11"/>
  <c r="G383" i="11" s="1"/>
  <c r="E383" i="11"/>
  <c r="F383" i="11"/>
  <c r="I383" i="11" s="1"/>
  <c r="H383" i="11"/>
  <c r="J383" i="11"/>
  <c r="C384" i="11"/>
  <c r="D384" i="11"/>
  <c r="G384" i="11" s="1"/>
  <c r="E384" i="11"/>
  <c r="F384" i="11"/>
  <c r="I384" i="11" s="1"/>
  <c r="H384" i="11"/>
  <c r="J384" i="11"/>
  <c r="C385" i="11"/>
  <c r="D385" i="11"/>
  <c r="G385" i="11" s="1"/>
  <c r="E385" i="11"/>
  <c r="F385" i="11"/>
  <c r="I385" i="11" s="1"/>
  <c r="H385" i="11"/>
  <c r="J385" i="11"/>
  <c r="C386" i="11"/>
  <c r="D386" i="11"/>
  <c r="G386" i="11" s="1"/>
  <c r="E386" i="11"/>
  <c r="F386" i="11"/>
  <c r="I386" i="11" s="1"/>
  <c r="H386" i="11"/>
  <c r="J386" i="11"/>
  <c r="C387" i="11"/>
  <c r="D387" i="11"/>
  <c r="G387" i="11" s="1"/>
  <c r="E387" i="11"/>
  <c r="F387" i="11"/>
  <c r="I387" i="11" s="1"/>
  <c r="H387" i="11"/>
  <c r="J387" i="11"/>
  <c r="C388" i="11"/>
  <c r="D388" i="11"/>
  <c r="G388" i="11" s="1"/>
  <c r="E388" i="11"/>
  <c r="F388" i="11"/>
  <c r="I388" i="11" s="1"/>
  <c r="H388" i="11"/>
  <c r="J388" i="11"/>
  <c r="C389" i="11"/>
  <c r="D389" i="11"/>
  <c r="G389" i="11" s="1"/>
  <c r="E389" i="11"/>
  <c r="F389" i="11"/>
  <c r="I389" i="11" s="1"/>
  <c r="H389" i="11"/>
  <c r="J389" i="11"/>
  <c r="C390" i="11"/>
  <c r="D390" i="11"/>
  <c r="G390" i="11" s="1"/>
  <c r="E390" i="11"/>
  <c r="F390" i="11"/>
  <c r="I390" i="11" s="1"/>
  <c r="H390" i="11"/>
  <c r="J390" i="11"/>
  <c r="C391" i="11"/>
  <c r="D391" i="11"/>
  <c r="G391" i="11" s="1"/>
  <c r="E391" i="11"/>
  <c r="F391" i="11"/>
  <c r="I391" i="11" s="1"/>
  <c r="H391" i="11"/>
  <c r="J391" i="11"/>
  <c r="C392" i="11"/>
  <c r="D392" i="11"/>
  <c r="G392" i="11" s="1"/>
  <c r="E392" i="11"/>
  <c r="F392" i="11"/>
  <c r="I392" i="11" s="1"/>
  <c r="H392" i="11"/>
  <c r="J392" i="11"/>
  <c r="C393" i="11"/>
  <c r="D393" i="11"/>
  <c r="G393" i="11" s="1"/>
  <c r="E393" i="11"/>
  <c r="F393" i="11"/>
  <c r="I393" i="11" s="1"/>
  <c r="H393" i="11"/>
  <c r="J393" i="11"/>
  <c r="C394" i="11"/>
  <c r="D394" i="11"/>
  <c r="G394" i="11" s="1"/>
  <c r="E394" i="11"/>
  <c r="F394" i="11"/>
  <c r="I394" i="11" s="1"/>
  <c r="H394" i="11"/>
  <c r="J394" i="11"/>
  <c r="C395" i="11"/>
  <c r="D395" i="11"/>
  <c r="G395" i="11" s="1"/>
  <c r="E395" i="11"/>
  <c r="F395" i="11"/>
  <c r="I395" i="11" s="1"/>
  <c r="H395" i="11"/>
  <c r="J395" i="11"/>
  <c r="C396" i="11"/>
  <c r="D396" i="11"/>
  <c r="G396" i="11" s="1"/>
  <c r="E396" i="11"/>
  <c r="F396" i="11"/>
  <c r="I396" i="11" s="1"/>
  <c r="H396" i="11"/>
  <c r="J396" i="11"/>
  <c r="C397" i="11"/>
  <c r="D397" i="11"/>
  <c r="G397" i="11" s="1"/>
  <c r="E397" i="11"/>
  <c r="F397" i="11"/>
  <c r="I397" i="11" s="1"/>
  <c r="H397" i="11"/>
  <c r="J397" i="11"/>
  <c r="C398" i="11"/>
  <c r="D398" i="11"/>
  <c r="G398" i="11" s="1"/>
  <c r="E398" i="11"/>
  <c r="F398" i="11"/>
  <c r="I398" i="11" s="1"/>
  <c r="H398" i="11"/>
  <c r="J398" i="11"/>
  <c r="B399" i="11"/>
  <c r="C399" i="11"/>
  <c r="E400" i="11" s="1"/>
  <c r="E399" i="11"/>
  <c r="H399" i="11" s="1"/>
  <c r="D400" i="11"/>
  <c r="C401" i="11"/>
  <c r="D401" i="11"/>
  <c r="E401" i="11"/>
  <c r="F401" i="11"/>
  <c r="H401" i="11"/>
  <c r="J401" i="11"/>
  <c r="C402" i="11"/>
  <c r="D402" i="11"/>
  <c r="G402" i="11" s="1"/>
  <c r="E402" i="11"/>
  <c r="F402" i="11"/>
  <c r="I402" i="11" s="1"/>
  <c r="H402" i="11"/>
  <c r="J402" i="11"/>
  <c r="C403" i="11"/>
  <c r="D403" i="11"/>
  <c r="G403" i="11" s="1"/>
  <c r="E403" i="11"/>
  <c r="F403" i="11"/>
  <c r="I403" i="11" s="1"/>
  <c r="H403" i="11"/>
  <c r="J403" i="11"/>
  <c r="C404" i="11"/>
  <c r="D404" i="11"/>
  <c r="G404" i="11" s="1"/>
  <c r="E404" i="11"/>
  <c r="F404" i="11"/>
  <c r="I404" i="11" s="1"/>
  <c r="H404" i="11"/>
  <c r="J404" i="11"/>
  <c r="C405" i="11"/>
  <c r="D405" i="11"/>
  <c r="G405" i="11" s="1"/>
  <c r="E405" i="11"/>
  <c r="F405" i="11"/>
  <c r="I405" i="11" s="1"/>
  <c r="H405" i="11"/>
  <c r="J405" i="11"/>
  <c r="C406" i="11"/>
  <c r="D406" i="11"/>
  <c r="G406" i="11" s="1"/>
  <c r="E406" i="11"/>
  <c r="F406" i="11"/>
  <c r="I406" i="11" s="1"/>
  <c r="H406" i="11"/>
  <c r="J406" i="11"/>
  <c r="C407" i="11"/>
  <c r="D407" i="11"/>
  <c r="G407" i="11" s="1"/>
  <c r="E407" i="11"/>
  <c r="F407" i="11"/>
  <c r="I407" i="11" s="1"/>
  <c r="H407" i="11"/>
  <c r="J407" i="11"/>
  <c r="C408" i="11"/>
  <c r="D408" i="11"/>
  <c r="G408" i="11" s="1"/>
  <c r="E408" i="11"/>
  <c r="F408" i="11"/>
  <c r="I408" i="11" s="1"/>
  <c r="H408" i="11"/>
  <c r="J408" i="11"/>
  <c r="C409" i="11"/>
  <c r="D409" i="11"/>
  <c r="G409" i="11" s="1"/>
  <c r="E409" i="11"/>
  <c r="F409" i="11"/>
  <c r="I409" i="11" s="1"/>
  <c r="H409" i="11"/>
  <c r="J409" i="11"/>
  <c r="C410" i="11"/>
  <c r="D410" i="11"/>
  <c r="G410" i="11" s="1"/>
  <c r="E410" i="11"/>
  <c r="F410" i="11"/>
  <c r="I410" i="11" s="1"/>
  <c r="H410" i="11"/>
  <c r="J410" i="11"/>
  <c r="C411" i="11"/>
  <c r="D411" i="11"/>
  <c r="G411" i="11" s="1"/>
  <c r="E411" i="11"/>
  <c r="F411" i="11"/>
  <c r="I411" i="11" s="1"/>
  <c r="H411" i="11"/>
  <c r="J411" i="11"/>
  <c r="C412" i="11"/>
  <c r="D412" i="11"/>
  <c r="G412" i="11" s="1"/>
  <c r="E412" i="11"/>
  <c r="F412" i="11"/>
  <c r="I412" i="11" s="1"/>
  <c r="H412" i="11"/>
  <c r="J412" i="11"/>
  <c r="C413" i="11"/>
  <c r="D413" i="11"/>
  <c r="G413" i="11" s="1"/>
  <c r="E413" i="11"/>
  <c r="F413" i="11"/>
  <c r="I413" i="11" s="1"/>
  <c r="H413" i="11"/>
  <c r="J413" i="11"/>
  <c r="C414" i="11"/>
  <c r="D414" i="11"/>
  <c r="G414" i="11" s="1"/>
  <c r="E414" i="11"/>
  <c r="F414" i="11"/>
  <c r="I414" i="11" s="1"/>
  <c r="H414" i="11"/>
  <c r="J414" i="11"/>
  <c r="C415" i="11"/>
  <c r="D415" i="11"/>
  <c r="G415" i="11" s="1"/>
  <c r="E415" i="11"/>
  <c r="F415" i="11"/>
  <c r="I415" i="11" s="1"/>
  <c r="H415" i="11"/>
  <c r="J415" i="11"/>
  <c r="C416" i="11"/>
  <c r="D416" i="11"/>
  <c r="G416" i="11" s="1"/>
  <c r="E416" i="11"/>
  <c r="F416" i="11"/>
  <c r="I416" i="11" s="1"/>
  <c r="H416" i="11"/>
  <c r="J416" i="11"/>
  <c r="C417" i="11"/>
  <c r="D417" i="11"/>
  <c r="G417" i="11" s="1"/>
  <c r="E417" i="11"/>
  <c r="F417" i="11"/>
  <c r="I417" i="11" s="1"/>
  <c r="H417" i="11"/>
  <c r="J417" i="11"/>
  <c r="C418" i="11"/>
  <c r="D418" i="11"/>
  <c r="G418" i="11" s="1"/>
  <c r="E418" i="11"/>
  <c r="F418" i="11"/>
  <c r="I418" i="11" s="1"/>
  <c r="H418" i="11"/>
  <c r="J418" i="11"/>
  <c r="C419" i="11"/>
  <c r="D419" i="11"/>
  <c r="G419" i="11" s="1"/>
  <c r="E419" i="11"/>
  <c r="F419" i="11"/>
  <c r="I419" i="11" s="1"/>
  <c r="H419" i="11"/>
  <c r="J419" i="11"/>
  <c r="C420" i="11"/>
  <c r="D420" i="11"/>
  <c r="G420" i="11" s="1"/>
  <c r="E420" i="11"/>
  <c r="F420" i="11"/>
  <c r="I420" i="11" s="1"/>
  <c r="H420" i="11"/>
  <c r="J420" i="11"/>
  <c r="B421" i="11"/>
  <c r="C421" i="11"/>
  <c r="E422" i="11" s="1"/>
  <c r="E421" i="11"/>
  <c r="H421" i="11" s="1"/>
  <c r="D422" i="11"/>
  <c r="C423" i="11"/>
  <c r="D423" i="11"/>
  <c r="E423" i="11"/>
  <c r="F423" i="11"/>
  <c r="H423" i="11"/>
  <c r="J423" i="11"/>
  <c r="C424" i="11"/>
  <c r="D424" i="11"/>
  <c r="G424" i="11" s="1"/>
  <c r="E424" i="11"/>
  <c r="F424" i="11"/>
  <c r="I424" i="11" s="1"/>
  <c r="H424" i="11"/>
  <c r="J424" i="11"/>
  <c r="C425" i="11"/>
  <c r="D425" i="11"/>
  <c r="G425" i="11" s="1"/>
  <c r="E425" i="11"/>
  <c r="F425" i="11"/>
  <c r="I425" i="11" s="1"/>
  <c r="H425" i="11"/>
  <c r="J425" i="11"/>
  <c r="C426" i="11"/>
  <c r="D426" i="11"/>
  <c r="G426" i="11" s="1"/>
  <c r="E426" i="11"/>
  <c r="F426" i="11"/>
  <c r="I426" i="11" s="1"/>
  <c r="H426" i="11"/>
  <c r="J426" i="11"/>
  <c r="C427" i="11"/>
  <c r="D427" i="11"/>
  <c r="G427" i="11" s="1"/>
  <c r="E427" i="11"/>
  <c r="F427" i="11"/>
  <c r="I427" i="11" s="1"/>
  <c r="H427" i="11"/>
  <c r="J427" i="11"/>
  <c r="C428" i="11"/>
  <c r="D428" i="11"/>
  <c r="G428" i="11" s="1"/>
  <c r="E428" i="11"/>
  <c r="F428" i="11"/>
  <c r="I428" i="11" s="1"/>
  <c r="H428" i="11"/>
  <c r="J428" i="11"/>
  <c r="C429" i="11"/>
  <c r="D429" i="11"/>
  <c r="G429" i="11" s="1"/>
  <c r="E429" i="11"/>
  <c r="F429" i="11"/>
  <c r="I429" i="11" s="1"/>
  <c r="H429" i="11"/>
  <c r="J429" i="11"/>
  <c r="C430" i="11"/>
  <c r="D430" i="11"/>
  <c r="G430" i="11" s="1"/>
  <c r="E430" i="11"/>
  <c r="F430" i="11"/>
  <c r="I430" i="11" s="1"/>
  <c r="H430" i="11"/>
  <c r="J430" i="11"/>
  <c r="C431" i="11"/>
  <c r="D431" i="11"/>
  <c r="G431" i="11" s="1"/>
  <c r="E431" i="11"/>
  <c r="F431" i="11"/>
  <c r="I431" i="11" s="1"/>
  <c r="H431" i="11"/>
  <c r="J431" i="11"/>
  <c r="C432" i="11"/>
  <c r="D432" i="11"/>
  <c r="G432" i="11" s="1"/>
  <c r="E432" i="11"/>
  <c r="F432" i="11"/>
  <c r="I432" i="11" s="1"/>
  <c r="H432" i="11"/>
  <c r="J432" i="11"/>
  <c r="C433" i="11"/>
  <c r="D433" i="11"/>
  <c r="G433" i="11" s="1"/>
  <c r="E433" i="11"/>
  <c r="F433" i="11"/>
  <c r="I433" i="11" s="1"/>
  <c r="H433" i="11"/>
  <c r="J433" i="11"/>
  <c r="C434" i="11"/>
  <c r="D434" i="11"/>
  <c r="G434" i="11" s="1"/>
  <c r="E434" i="11"/>
  <c r="F434" i="11"/>
  <c r="I434" i="11" s="1"/>
  <c r="H434" i="11"/>
  <c r="J434" i="11"/>
  <c r="C435" i="11"/>
  <c r="D435" i="11"/>
  <c r="G435" i="11" s="1"/>
  <c r="E435" i="11"/>
  <c r="F435" i="11"/>
  <c r="I435" i="11" s="1"/>
  <c r="H435" i="11"/>
  <c r="J435" i="11"/>
  <c r="C436" i="11"/>
  <c r="D436" i="11"/>
  <c r="G436" i="11" s="1"/>
  <c r="E436" i="11"/>
  <c r="F436" i="11"/>
  <c r="I436" i="11" s="1"/>
  <c r="H436" i="11"/>
  <c r="J436" i="11"/>
  <c r="C437" i="11"/>
  <c r="D437" i="11"/>
  <c r="G437" i="11" s="1"/>
  <c r="E437" i="11"/>
  <c r="F437" i="11"/>
  <c r="I437" i="11" s="1"/>
  <c r="H437" i="11"/>
  <c r="J437" i="11"/>
  <c r="C438" i="11"/>
  <c r="D438" i="11"/>
  <c r="G438" i="11" s="1"/>
  <c r="E438" i="11"/>
  <c r="F438" i="11"/>
  <c r="I438" i="11" s="1"/>
  <c r="H438" i="11"/>
  <c r="J438" i="11"/>
  <c r="C439" i="11"/>
  <c r="D439" i="11"/>
  <c r="G439" i="11" s="1"/>
  <c r="E439" i="11"/>
  <c r="F439" i="11"/>
  <c r="I439" i="11" s="1"/>
  <c r="H439" i="11"/>
  <c r="J439" i="11"/>
  <c r="C440" i="11"/>
  <c r="D440" i="11"/>
  <c r="G440" i="11" s="1"/>
  <c r="E440" i="11"/>
  <c r="F440" i="11"/>
  <c r="I440" i="11" s="1"/>
  <c r="H440" i="11"/>
  <c r="J440" i="11"/>
  <c r="C441" i="11"/>
  <c r="D441" i="11"/>
  <c r="G441" i="11" s="1"/>
  <c r="E441" i="11"/>
  <c r="F441" i="11"/>
  <c r="I441" i="11" s="1"/>
  <c r="H441" i="11"/>
  <c r="J441" i="11"/>
  <c r="C442" i="11"/>
  <c r="D442" i="11"/>
  <c r="G442" i="11" s="1"/>
  <c r="E442" i="11"/>
  <c r="F442" i="11"/>
  <c r="I442" i="11" s="1"/>
  <c r="H442" i="11"/>
  <c r="J442" i="11"/>
  <c r="B443" i="11"/>
  <c r="C443" i="11"/>
  <c r="E444" i="11" s="1"/>
  <c r="E443" i="11"/>
  <c r="H443" i="11" s="1"/>
  <c r="D444" i="11"/>
  <c r="C445" i="11"/>
  <c r="D445" i="11"/>
  <c r="E445" i="11"/>
  <c r="F445" i="11"/>
  <c r="H445" i="11"/>
  <c r="J445" i="11"/>
  <c r="C446" i="11"/>
  <c r="D446" i="11"/>
  <c r="G446" i="11" s="1"/>
  <c r="E446" i="11"/>
  <c r="F446" i="11"/>
  <c r="I446" i="11" s="1"/>
  <c r="H446" i="11"/>
  <c r="J446" i="11"/>
  <c r="C447" i="11"/>
  <c r="D447" i="11"/>
  <c r="G447" i="11" s="1"/>
  <c r="E447" i="11"/>
  <c r="F447" i="11"/>
  <c r="I447" i="11" s="1"/>
  <c r="H447" i="11"/>
  <c r="J447" i="11"/>
  <c r="C448" i="11"/>
  <c r="D448" i="11"/>
  <c r="G448" i="11" s="1"/>
  <c r="E448" i="11"/>
  <c r="F448" i="11"/>
  <c r="I448" i="11" s="1"/>
  <c r="H448" i="11"/>
  <c r="J448" i="11"/>
  <c r="C449" i="11"/>
  <c r="D449" i="11"/>
  <c r="G449" i="11" s="1"/>
  <c r="E449" i="11"/>
  <c r="F449" i="11"/>
  <c r="I449" i="11" s="1"/>
  <c r="H449" i="11"/>
  <c r="J449" i="11"/>
  <c r="C450" i="11"/>
  <c r="D450" i="11"/>
  <c r="G450" i="11" s="1"/>
  <c r="E450" i="11"/>
  <c r="F450" i="11"/>
  <c r="I450" i="11" s="1"/>
  <c r="H450" i="11"/>
  <c r="J450" i="11"/>
  <c r="C451" i="11"/>
  <c r="D451" i="11"/>
  <c r="G451" i="11" s="1"/>
  <c r="E451" i="11"/>
  <c r="F451" i="11"/>
  <c r="I451" i="11" s="1"/>
  <c r="H451" i="11"/>
  <c r="J451" i="11"/>
  <c r="C452" i="11"/>
  <c r="D452" i="11"/>
  <c r="G452" i="11" s="1"/>
  <c r="E452" i="11"/>
  <c r="F452" i="11"/>
  <c r="I452" i="11" s="1"/>
  <c r="H452" i="11"/>
  <c r="J452" i="11"/>
  <c r="C453" i="11"/>
  <c r="D453" i="11"/>
  <c r="G453" i="11" s="1"/>
  <c r="E453" i="11"/>
  <c r="F453" i="11"/>
  <c r="I453" i="11" s="1"/>
  <c r="H453" i="11"/>
  <c r="J453" i="11"/>
  <c r="C454" i="11"/>
  <c r="D454" i="11"/>
  <c r="G454" i="11" s="1"/>
  <c r="E454" i="11"/>
  <c r="F454" i="11"/>
  <c r="I454" i="11" s="1"/>
  <c r="H454" i="11"/>
  <c r="J454" i="11"/>
  <c r="C455" i="11"/>
  <c r="D455" i="11"/>
  <c r="G455" i="11" s="1"/>
  <c r="E455" i="11"/>
  <c r="F455" i="11"/>
  <c r="I455" i="11" s="1"/>
  <c r="H455" i="11"/>
  <c r="J455" i="11"/>
  <c r="C456" i="11"/>
  <c r="D456" i="11"/>
  <c r="G456" i="11" s="1"/>
  <c r="E456" i="11"/>
  <c r="F456" i="11"/>
  <c r="I456" i="11" s="1"/>
  <c r="H456" i="11"/>
  <c r="J456" i="11"/>
  <c r="C457" i="11"/>
  <c r="D457" i="11"/>
  <c r="G457" i="11" s="1"/>
  <c r="E457" i="11"/>
  <c r="F457" i="11"/>
  <c r="I457" i="11" s="1"/>
  <c r="H457" i="11"/>
  <c r="J457" i="11"/>
  <c r="C458" i="11"/>
  <c r="D458" i="11"/>
  <c r="G458" i="11" s="1"/>
  <c r="E458" i="11"/>
  <c r="F458" i="11"/>
  <c r="I458" i="11" s="1"/>
  <c r="H458" i="11"/>
  <c r="J458" i="11"/>
  <c r="C459" i="11"/>
  <c r="D459" i="11"/>
  <c r="G459" i="11" s="1"/>
  <c r="E459" i="11"/>
  <c r="F459" i="11"/>
  <c r="I459" i="11" s="1"/>
  <c r="H459" i="11"/>
  <c r="J459" i="11"/>
  <c r="C460" i="11"/>
  <c r="D460" i="11"/>
  <c r="G460" i="11" s="1"/>
  <c r="E460" i="11"/>
  <c r="F460" i="11"/>
  <c r="I460" i="11" s="1"/>
  <c r="H460" i="11"/>
  <c r="J460" i="11"/>
  <c r="C461" i="11"/>
  <c r="D461" i="11"/>
  <c r="G461" i="11" s="1"/>
  <c r="E461" i="11"/>
  <c r="F461" i="11"/>
  <c r="I461" i="11" s="1"/>
  <c r="H461" i="11"/>
  <c r="J461" i="11"/>
  <c r="C462" i="11"/>
  <c r="D462" i="11"/>
  <c r="G462" i="11" s="1"/>
  <c r="E462" i="11"/>
  <c r="F462" i="11"/>
  <c r="I462" i="11" s="1"/>
  <c r="H462" i="11"/>
  <c r="J462" i="11"/>
  <c r="C463" i="11"/>
  <c r="D463" i="11"/>
  <c r="G463" i="11" s="1"/>
  <c r="E463" i="11"/>
  <c r="F463" i="11"/>
  <c r="I463" i="11" s="1"/>
  <c r="H463" i="11"/>
  <c r="J463" i="11"/>
  <c r="C464" i="11"/>
  <c r="D464" i="11"/>
  <c r="G464" i="11" s="1"/>
  <c r="E464" i="11"/>
  <c r="F464" i="11"/>
  <c r="I464" i="11" s="1"/>
  <c r="H464" i="11"/>
  <c r="J464" i="11"/>
  <c r="B465" i="11"/>
  <c r="C465" i="11"/>
  <c r="E466" i="11" s="1"/>
  <c r="E465" i="11"/>
  <c r="H465" i="11" s="1"/>
  <c r="D466" i="11"/>
  <c r="C467" i="11"/>
  <c r="D467" i="11"/>
  <c r="E467" i="11"/>
  <c r="F467" i="11"/>
  <c r="H467" i="11"/>
  <c r="J467" i="11"/>
  <c r="C468" i="11"/>
  <c r="D468" i="11"/>
  <c r="G468" i="11" s="1"/>
  <c r="E468" i="11"/>
  <c r="F468" i="11"/>
  <c r="I468" i="11" s="1"/>
  <c r="H468" i="11"/>
  <c r="J468" i="11"/>
  <c r="C469" i="11"/>
  <c r="D469" i="11"/>
  <c r="G469" i="11" s="1"/>
  <c r="E469" i="11"/>
  <c r="F469" i="11"/>
  <c r="I469" i="11" s="1"/>
  <c r="H469" i="11"/>
  <c r="J469" i="11"/>
  <c r="C470" i="11"/>
  <c r="D470" i="11"/>
  <c r="G470" i="11" s="1"/>
  <c r="E470" i="11"/>
  <c r="F470" i="11"/>
  <c r="I470" i="11" s="1"/>
  <c r="H470" i="11"/>
  <c r="J470" i="11"/>
  <c r="C471" i="11"/>
  <c r="D471" i="11"/>
  <c r="G471" i="11" s="1"/>
  <c r="E471" i="11"/>
  <c r="F471" i="11"/>
  <c r="I471" i="11" s="1"/>
  <c r="H471" i="11"/>
  <c r="J471" i="11"/>
  <c r="C472" i="11"/>
  <c r="D472" i="11"/>
  <c r="G472" i="11" s="1"/>
  <c r="E472" i="11"/>
  <c r="F472" i="11"/>
  <c r="I472" i="11" s="1"/>
  <c r="H472" i="11"/>
  <c r="J472" i="11"/>
  <c r="C473" i="11"/>
  <c r="D473" i="11"/>
  <c r="G473" i="11" s="1"/>
  <c r="E473" i="11"/>
  <c r="F473" i="11"/>
  <c r="I473" i="11" s="1"/>
  <c r="H473" i="11"/>
  <c r="J473" i="11"/>
  <c r="C474" i="11"/>
  <c r="D474" i="11"/>
  <c r="G474" i="11" s="1"/>
  <c r="E474" i="11"/>
  <c r="F474" i="11"/>
  <c r="I474" i="11" s="1"/>
  <c r="H474" i="11"/>
  <c r="J474" i="11"/>
  <c r="C475" i="11"/>
  <c r="D475" i="11"/>
  <c r="G475" i="11" s="1"/>
  <c r="E475" i="11"/>
  <c r="F475" i="11"/>
  <c r="I475" i="11" s="1"/>
  <c r="H475" i="11"/>
  <c r="J475" i="11"/>
  <c r="C476" i="11"/>
  <c r="D476" i="11"/>
  <c r="G476" i="11" s="1"/>
  <c r="E476" i="11"/>
  <c r="F476" i="11"/>
  <c r="I476" i="11" s="1"/>
  <c r="H476" i="11"/>
  <c r="J476" i="11"/>
  <c r="C477" i="11"/>
  <c r="D477" i="11"/>
  <c r="G477" i="11" s="1"/>
  <c r="E477" i="11"/>
  <c r="F477" i="11"/>
  <c r="I477" i="11" s="1"/>
  <c r="H477" i="11"/>
  <c r="J477" i="11"/>
  <c r="C478" i="11"/>
  <c r="D478" i="11"/>
  <c r="G478" i="11" s="1"/>
  <c r="E478" i="11"/>
  <c r="F478" i="11"/>
  <c r="I478" i="11" s="1"/>
  <c r="H478" i="11"/>
  <c r="J478" i="11"/>
  <c r="C479" i="11"/>
  <c r="D479" i="11"/>
  <c r="G479" i="11" s="1"/>
  <c r="E479" i="11"/>
  <c r="F479" i="11"/>
  <c r="I479" i="11" s="1"/>
  <c r="H479" i="11"/>
  <c r="J479" i="11"/>
  <c r="C480" i="11"/>
  <c r="D480" i="11"/>
  <c r="G480" i="11" s="1"/>
  <c r="E480" i="11"/>
  <c r="F480" i="11"/>
  <c r="I480" i="11" s="1"/>
  <c r="H480" i="11"/>
  <c r="J480" i="11"/>
  <c r="C481" i="11"/>
  <c r="D481" i="11"/>
  <c r="G481" i="11" s="1"/>
  <c r="E481" i="11"/>
  <c r="F481" i="11"/>
  <c r="I481" i="11" s="1"/>
  <c r="H481" i="11"/>
  <c r="J481" i="11"/>
  <c r="C482" i="11"/>
  <c r="D482" i="11"/>
  <c r="G482" i="11" s="1"/>
  <c r="E482" i="11"/>
  <c r="F482" i="11"/>
  <c r="I482" i="11" s="1"/>
  <c r="H482" i="11"/>
  <c r="J482" i="11"/>
  <c r="C483" i="11"/>
  <c r="D483" i="11"/>
  <c r="G483" i="11" s="1"/>
  <c r="E483" i="11"/>
  <c r="F483" i="11"/>
  <c r="I483" i="11" s="1"/>
  <c r="H483" i="11"/>
  <c r="J483" i="11"/>
  <c r="C484" i="11"/>
  <c r="D484" i="11"/>
  <c r="G484" i="11" s="1"/>
  <c r="E484" i="11"/>
  <c r="F484" i="11"/>
  <c r="I484" i="11" s="1"/>
  <c r="H484" i="11"/>
  <c r="J484" i="11"/>
  <c r="C485" i="11"/>
  <c r="D485" i="11"/>
  <c r="G485" i="11" s="1"/>
  <c r="E485" i="11"/>
  <c r="F485" i="11"/>
  <c r="I485" i="11" s="1"/>
  <c r="H485" i="11"/>
  <c r="J485" i="11"/>
  <c r="C486" i="11"/>
  <c r="D486" i="11"/>
  <c r="G486" i="11" s="1"/>
  <c r="E486" i="11"/>
  <c r="F486" i="11"/>
  <c r="I486" i="11" s="1"/>
  <c r="H486" i="11"/>
  <c r="J486" i="11"/>
  <c r="B487" i="11"/>
  <c r="C487" i="11"/>
  <c r="E488" i="11" s="1"/>
  <c r="E487" i="11"/>
  <c r="H487" i="11" s="1"/>
  <c r="D488" i="11"/>
  <c r="C489" i="11"/>
  <c r="D489" i="11"/>
  <c r="E489" i="11"/>
  <c r="F489" i="11"/>
  <c r="H489" i="11"/>
  <c r="J489" i="11"/>
  <c r="C490" i="11"/>
  <c r="D490" i="11"/>
  <c r="G490" i="11" s="1"/>
  <c r="E490" i="11"/>
  <c r="F490" i="11"/>
  <c r="I490" i="11" s="1"/>
  <c r="H490" i="11"/>
  <c r="J490" i="11"/>
  <c r="C491" i="11"/>
  <c r="D491" i="11"/>
  <c r="G491" i="11" s="1"/>
  <c r="E491" i="11"/>
  <c r="F491" i="11"/>
  <c r="I491" i="11" s="1"/>
  <c r="H491" i="11"/>
  <c r="J491" i="11"/>
  <c r="C492" i="11"/>
  <c r="D492" i="11"/>
  <c r="G492" i="11" s="1"/>
  <c r="E492" i="11"/>
  <c r="F492" i="11"/>
  <c r="I492" i="11" s="1"/>
  <c r="H492" i="11"/>
  <c r="J492" i="11"/>
  <c r="C493" i="11"/>
  <c r="D493" i="11"/>
  <c r="G493" i="11" s="1"/>
  <c r="E493" i="11"/>
  <c r="F493" i="11"/>
  <c r="I493" i="11" s="1"/>
  <c r="H493" i="11"/>
  <c r="J493" i="11"/>
  <c r="C494" i="11"/>
  <c r="D494" i="11"/>
  <c r="G494" i="11" s="1"/>
  <c r="E494" i="11"/>
  <c r="F494" i="11"/>
  <c r="I494" i="11" s="1"/>
  <c r="H494" i="11"/>
  <c r="J494" i="11"/>
  <c r="C495" i="11"/>
  <c r="D495" i="11"/>
  <c r="G495" i="11" s="1"/>
  <c r="E495" i="11"/>
  <c r="F495" i="11"/>
  <c r="I495" i="11" s="1"/>
  <c r="H495" i="11"/>
  <c r="J495" i="11"/>
  <c r="C496" i="11"/>
  <c r="D496" i="11"/>
  <c r="G496" i="11" s="1"/>
  <c r="E496" i="11"/>
  <c r="F496" i="11"/>
  <c r="I496" i="11" s="1"/>
  <c r="H496" i="11"/>
  <c r="J496" i="11"/>
  <c r="C497" i="11"/>
  <c r="D497" i="11"/>
  <c r="G497" i="11" s="1"/>
  <c r="E497" i="11"/>
  <c r="F497" i="11"/>
  <c r="I497" i="11" s="1"/>
  <c r="H497" i="11"/>
  <c r="J497" i="11"/>
  <c r="C498" i="11"/>
  <c r="D498" i="11"/>
  <c r="G498" i="11" s="1"/>
  <c r="E498" i="11"/>
  <c r="F498" i="11"/>
  <c r="I498" i="11" s="1"/>
  <c r="H498" i="11"/>
  <c r="J498" i="11"/>
  <c r="C499" i="11"/>
  <c r="D499" i="11"/>
  <c r="G499" i="11" s="1"/>
  <c r="E499" i="11"/>
  <c r="F499" i="11"/>
  <c r="I499" i="11" s="1"/>
  <c r="H499" i="11"/>
  <c r="J499" i="11"/>
  <c r="C500" i="11"/>
  <c r="D500" i="11"/>
  <c r="G500" i="11" s="1"/>
  <c r="E500" i="11"/>
  <c r="F500" i="11"/>
  <c r="I500" i="11" s="1"/>
  <c r="H500" i="11"/>
  <c r="J500" i="11"/>
  <c r="C501" i="11"/>
  <c r="D501" i="11"/>
  <c r="G501" i="11" s="1"/>
  <c r="E501" i="11"/>
  <c r="F501" i="11"/>
  <c r="I501" i="11" s="1"/>
  <c r="H501" i="11"/>
  <c r="J501" i="11"/>
  <c r="C502" i="11"/>
  <c r="D502" i="11"/>
  <c r="G502" i="11" s="1"/>
  <c r="E502" i="11"/>
  <c r="F502" i="11"/>
  <c r="I502" i="11" s="1"/>
  <c r="H502" i="11"/>
  <c r="J502" i="11"/>
  <c r="C503" i="11"/>
  <c r="D503" i="11"/>
  <c r="G503" i="11" s="1"/>
  <c r="E503" i="11"/>
  <c r="F503" i="11"/>
  <c r="I503" i="11" s="1"/>
  <c r="H503" i="11"/>
  <c r="J503" i="11"/>
  <c r="C504" i="11"/>
  <c r="D504" i="11"/>
  <c r="G504" i="11" s="1"/>
  <c r="E504" i="11"/>
  <c r="F504" i="11"/>
  <c r="I504" i="11" s="1"/>
  <c r="H504" i="11"/>
  <c r="J504" i="11"/>
  <c r="C505" i="11"/>
  <c r="D505" i="11"/>
  <c r="G505" i="11" s="1"/>
  <c r="E505" i="11"/>
  <c r="F505" i="11"/>
  <c r="I505" i="11" s="1"/>
  <c r="H505" i="11"/>
  <c r="J505" i="11"/>
  <c r="C506" i="11"/>
  <c r="D506" i="11"/>
  <c r="G506" i="11" s="1"/>
  <c r="E506" i="11"/>
  <c r="F506" i="11"/>
  <c r="I506" i="11" s="1"/>
  <c r="H506" i="11"/>
  <c r="J506" i="11"/>
  <c r="C507" i="11"/>
  <c r="D507" i="11"/>
  <c r="G507" i="11" s="1"/>
  <c r="E507" i="11"/>
  <c r="F507" i="11"/>
  <c r="I507" i="11" s="1"/>
  <c r="H507" i="11"/>
  <c r="J507" i="11"/>
  <c r="C508" i="11"/>
  <c r="D508" i="11"/>
  <c r="G508" i="11" s="1"/>
  <c r="E508" i="11"/>
  <c r="F508" i="11"/>
  <c r="I508" i="11" s="1"/>
  <c r="H508" i="11"/>
  <c r="J508" i="11"/>
  <c r="B509" i="11"/>
  <c r="C509" i="11"/>
  <c r="E510" i="11" s="1"/>
  <c r="E509" i="11"/>
  <c r="H509" i="11" s="1"/>
  <c r="D510" i="11"/>
  <c r="C511" i="11"/>
  <c r="D511" i="11"/>
  <c r="E511" i="11"/>
  <c r="F511" i="11"/>
  <c r="H511" i="11"/>
  <c r="J511" i="11"/>
  <c r="C512" i="11"/>
  <c r="D512" i="11"/>
  <c r="G512" i="11" s="1"/>
  <c r="E512" i="11"/>
  <c r="F512" i="11"/>
  <c r="I512" i="11" s="1"/>
  <c r="H512" i="11"/>
  <c r="J512" i="11"/>
  <c r="C513" i="11"/>
  <c r="D513" i="11"/>
  <c r="G513" i="11" s="1"/>
  <c r="E513" i="11"/>
  <c r="F513" i="11"/>
  <c r="I513" i="11" s="1"/>
  <c r="H513" i="11"/>
  <c r="J513" i="11"/>
  <c r="C514" i="11"/>
  <c r="D514" i="11"/>
  <c r="G514" i="11" s="1"/>
  <c r="E514" i="11"/>
  <c r="F514" i="11"/>
  <c r="I514" i="11" s="1"/>
  <c r="H514" i="11"/>
  <c r="J514" i="11"/>
  <c r="C515" i="11"/>
  <c r="D515" i="11"/>
  <c r="G515" i="11" s="1"/>
  <c r="E515" i="11"/>
  <c r="F515" i="11"/>
  <c r="I515" i="11" s="1"/>
  <c r="H515" i="11"/>
  <c r="J515" i="11"/>
  <c r="C516" i="11"/>
  <c r="D516" i="11"/>
  <c r="G516" i="11" s="1"/>
  <c r="E516" i="11"/>
  <c r="F516" i="11"/>
  <c r="I516" i="11" s="1"/>
  <c r="H516" i="11"/>
  <c r="J516" i="11"/>
  <c r="C517" i="11"/>
  <c r="D517" i="11"/>
  <c r="G517" i="11" s="1"/>
  <c r="E517" i="11"/>
  <c r="F517" i="11"/>
  <c r="I517" i="11" s="1"/>
  <c r="H517" i="11"/>
  <c r="J517" i="11"/>
  <c r="C518" i="11"/>
  <c r="D518" i="11"/>
  <c r="G518" i="11" s="1"/>
  <c r="E518" i="11"/>
  <c r="F518" i="11"/>
  <c r="I518" i="11" s="1"/>
  <c r="H518" i="11"/>
  <c r="J518" i="11"/>
  <c r="C519" i="11"/>
  <c r="D519" i="11"/>
  <c r="G519" i="11" s="1"/>
  <c r="E519" i="11"/>
  <c r="F519" i="11"/>
  <c r="I519" i="11" s="1"/>
  <c r="H519" i="11"/>
  <c r="J519" i="11"/>
  <c r="C520" i="11"/>
  <c r="D520" i="11"/>
  <c r="G520" i="11" s="1"/>
  <c r="E520" i="11"/>
  <c r="F520" i="11"/>
  <c r="I520" i="11" s="1"/>
  <c r="H520" i="11"/>
  <c r="J520" i="11"/>
  <c r="C521" i="11"/>
  <c r="D521" i="11"/>
  <c r="G521" i="11" s="1"/>
  <c r="E521" i="11"/>
  <c r="F521" i="11"/>
  <c r="I521" i="11" s="1"/>
  <c r="H521" i="11"/>
  <c r="J521" i="11"/>
  <c r="C522" i="11"/>
  <c r="D522" i="11"/>
  <c r="G522" i="11" s="1"/>
  <c r="E522" i="11"/>
  <c r="F522" i="11"/>
  <c r="I522" i="11" s="1"/>
  <c r="H522" i="11"/>
  <c r="J522" i="11"/>
  <c r="C523" i="11"/>
  <c r="D523" i="11"/>
  <c r="G523" i="11" s="1"/>
  <c r="E523" i="11"/>
  <c r="F523" i="11"/>
  <c r="I523" i="11" s="1"/>
  <c r="H523" i="11"/>
  <c r="J523" i="11"/>
  <c r="C524" i="11"/>
  <c r="D524" i="11"/>
  <c r="G524" i="11" s="1"/>
  <c r="E524" i="11"/>
  <c r="F524" i="11"/>
  <c r="I524" i="11" s="1"/>
  <c r="H524" i="11"/>
  <c r="J524" i="11"/>
  <c r="C525" i="11"/>
  <c r="D525" i="11"/>
  <c r="G525" i="11" s="1"/>
  <c r="E525" i="11"/>
  <c r="F525" i="11"/>
  <c r="I525" i="11" s="1"/>
  <c r="H525" i="11"/>
  <c r="J525" i="11"/>
  <c r="C526" i="11"/>
  <c r="D526" i="11"/>
  <c r="G526" i="11" s="1"/>
  <c r="E526" i="11"/>
  <c r="F526" i="11"/>
  <c r="I526" i="11" s="1"/>
  <c r="H526" i="11"/>
  <c r="J526" i="11"/>
  <c r="C527" i="11"/>
  <c r="D527" i="11"/>
  <c r="G527" i="11" s="1"/>
  <c r="E527" i="11"/>
  <c r="F527" i="11"/>
  <c r="I527" i="11" s="1"/>
  <c r="H527" i="11"/>
  <c r="J527" i="11"/>
  <c r="C528" i="11"/>
  <c r="D528" i="11"/>
  <c r="G528" i="11" s="1"/>
  <c r="E528" i="11"/>
  <c r="F528" i="11"/>
  <c r="I528" i="11" s="1"/>
  <c r="H528" i="11"/>
  <c r="J528" i="11"/>
  <c r="C529" i="11"/>
  <c r="D529" i="11"/>
  <c r="G529" i="11" s="1"/>
  <c r="E529" i="11"/>
  <c r="F529" i="11"/>
  <c r="I529" i="11" s="1"/>
  <c r="H529" i="11"/>
  <c r="J529" i="11"/>
  <c r="C530" i="11"/>
  <c r="D530" i="11"/>
  <c r="G530" i="11" s="1"/>
  <c r="E530" i="11"/>
  <c r="F530" i="11"/>
  <c r="I530" i="11" s="1"/>
  <c r="H530" i="11"/>
  <c r="J530" i="11"/>
  <c r="B531" i="11"/>
  <c r="C531" i="11"/>
  <c r="E532" i="11" s="1"/>
  <c r="E531" i="11"/>
  <c r="H531" i="11" s="1"/>
  <c r="D532" i="11"/>
  <c r="C533" i="11"/>
  <c r="D533" i="11"/>
  <c r="G533" i="11" s="1"/>
  <c r="E533" i="11"/>
  <c r="F533" i="11"/>
  <c r="I533" i="11" s="1"/>
  <c r="H533" i="11"/>
  <c r="J533" i="11"/>
  <c r="C534" i="11"/>
  <c r="D534" i="11"/>
  <c r="G534" i="11" s="1"/>
  <c r="E534" i="11"/>
  <c r="F534" i="11"/>
  <c r="I534" i="11" s="1"/>
  <c r="H534" i="11"/>
  <c r="J534" i="11"/>
  <c r="C535" i="11"/>
  <c r="D535" i="11"/>
  <c r="G535" i="11" s="1"/>
  <c r="E535" i="11"/>
  <c r="F535" i="11"/>
  <c r="H535" i="11"/>
  <c r="I535" i="11"/>
  <c r="J535" i="11"/>
  <c r="C536" i="11"/>
  <c r="D536" i="11"/>
  <c r="G536" i="11" s="1"/>
  <c r="E536" i="11"/>
  <c r="F536" i="11"/>
  <c r="I536" i="11" s="1"/>
  <c r="H536" i="11"/>
  <c r="J536" i="11"/>
  <c r="C537" i="11"/>
  <c r="D537" i="11"/>
  <c r="G537" i="11" s="1"/>
  <c r="E537" i="11"/>
  <c r="F537" i="11"/>
  <c r="I537" i="11" s="1"/>
  <c r="H537" i="11"/>
  <c r="J537" i="11"/>
  <c r="C538" i="11"/>
  <c r="D538" i="11"/>
  <c r="G538" i="11" s="1"/>
  <c r="E538" i="11"/>
  <c r="F538" i="11"/>
  <c r="I538" i="11" s="1"/>
  <c r="H538" i="11"/>
  <c r="J538" i="11"/>
  <c r="C539" i="11"/>
  <c r="D539" i="11"/>
  <c r="G539" i="11" s="1"/>
  <c r="E539" i="11"/>
  <c r="F539" i="11"/>
  <c r="I539" i="11" s="1"/>
  <c r="H539" i="11"/>
  <c r="J539" i="11"/>
  <c r="C540" i="11"/>
  <c r="D540" i="11"/>
  <c r="G540" i="11" s="1"/>
  <c r="E540" i="11"/>
  <c r="F540" i="11"/>
  <c r="I540" i="11" s="1"/>
  <c r="H540" i="11"/>
  <c r="J540" i="11"/>
  <c r="J553" i="11" s="1"/>
  <c r="C541" i="11"/>
  <c r="D541" i="11"/>
  <c r="G541" i="11" s="1"/>
  <c r="E541" i="11"/>
  <c r="F541" i="11"/>
  <c r="I541" i="11" s="1"/>
  <c r="H541" i="11"/>
  <c r="J541" i="11"/>
  <c r="C542" i="11"/>
  <c r="D542" i="11"/>
  <c r="G542" i="11" s="1"/>
  <c r="E542" i="11"/>
  <c r="F542" i="11"/>
  <c r="I542" i="11" s="1"/>
  <c r="H542" i="11"/>
  <c r="J542" i="11"/>
  <c r="C543" i="11"/>
  <c r="D543" i="11"/>
  <c r="G543" i="11" s="1"/>
  <c r="E543" i="11"/>
  <c r="F543" i="11"/>
  <c r="I543" i="11" s="1"/>
  <c r="H543" i="11"/>
  <c r="J543" i="11"/>
  <c r="C544" i="11"/>
  <c r="D544" i="11"/>
  <c r="G544" i="11" s="1"/>
  <c r="E544" i="11"/>
  <c r="F544" i="11"/>
  <c r="I544" i="11" s="1"/>
  <c r="H544" i="11"/>
  <c r="J544" i="11"/>
  <c r="C545" i="11"/>
  <c r="D545" i="11"/>
  <c r="G545" i="11" s="1"/>
  <c r="E545" i="11"/>
  <c r="F545" i="11"/>
  <c r="I545" i="11" s="1"/>
  <c r="H545" i="11"/>
  <c r="J545" i="11"/>
  <c r="C546" i="11"/>
  <c r="D546" i="11"/>
  <c r="G546" i="11" s="1"/>
  <c r="E546" i="11"/>
  <c r="F546" i="11"/>
  <c r="I546" i="11" s="1"/>
  <c r="H546" i="11"/>
  <c r="J546" i="11"/>
  <c r="C547" i="11"/>
  <c r="D547" i="11"/>
  <c r="G547" i="11" s="1"/>
  <c r="E547" i="11"/>
  <c r="F547" i="11"/>
  <c r="I547" i="11" s="1"/>
  <c r="H547" i="11"/>
  <c r="J547" i="11"/>
  <c r="C548" i="11"/>
  <c r="D548" i="11"/>
  <c r="G548" i="11" s="1"/>
  <c r="E548" i="11"/>
  <c r="F548" i="11"/>
  <c r="I548" i="11" s="1"/>
  <c r="H548" i="11"/>
  <c r="J548" i="11"/>
  <c r="C549" i="11"/>
  <c r="D549" i="11"/>
  <c r="G549" i="11" s="1"/>
  <c r="E549" i="11"/>
  <c r="F549" i="11"/>
  <c r="I549" i="11" s="1"/>
  <c r="H549" i="11"/>
  <c r="J549" i="11"/>
  <c r="C550" i="11"/>
  <c r="D550" i="11"/>
  <c r="G550" i="11" s="1"/>
  <c r="E550" i="11"/>
  <c r="F550" i="11"/>
  <c r="I550" i="11" s="1"/>
  <c r="H550" i="11"/>
  <c r="J550" i="11"/>
  <c r="C551" i="11"/>
  <c r="D551" i="11"/>
  <c r="G551" i="11" s="1"/>
  <c r="E551" i="11"/>
  <c r="F551" i="11"/>
  <c r="I551" i="11" s="1"/>
  <c r="H551" i="11"/>
  <c r="J551" i="11"/>
  <c r="C552" i="11"/>
  <c r="D552" i="11"/>
  <c r="G552" i="11" s="1"/>
  <c r="E552" i="11"/>
  <c r="F552" i="11"/>
  <c r="I552" i="11" s="1"/>
  <c r="H552" i="11"/>
  <c r="J552" i="11"/>
  <c r="B553" i="11"/>
  <c r="C553" i="11"/>
  <c r="E554" i="11" s="1"/>
  <c r="E553" i="11"/>
  <c r="H553" i="11" s="1"/>
  <c r="D554" i="11"/>
  <c r="F554" i="11"/>
  <c r="D4" i="12"/>
  <c r="E4" i="12"/>
  <c r="F4" i="12"/>
  <c r="G4" i="12"/>
  <c r="H4" i="12"/>
  <c r="I4" i="12"/>
  <c r="J4" i="12"/>
  <c r="K4" i="12"/>
  <c r="L4" i="12"/>
  <c r="D5" i="12"/>
  <c r="E5" i="12"/>
  <c r="F5" i="12"/>
  <c r="G5" i="12"/>
  <c r="H5" i="12"/>
  <c r="I5" i="12"/>
  <c r="J5" i="12"/>
  <c r="K5" i="12"/>
  <c r="L5" i="12"/>
  <c r="D6" i="12"/>
  <c r="E6" i="12"/>
  <c r="F6" i="12"/>
  <c r="G6" i="12"/>
  <c r="H6" i="12"/>
  <c r="I6" i="12"/>
  <c r="J6" i="12"/>
  <c r="K6" i="12"/>
  <c r="L6" i="12"/>
  <c r="D7" i="12"/>
  <c r="E7" i="12"/>
  <c r="F7" i="12"/>
  <c r="G7" i="12"/>
  <c r="H7" i="12"/>
  <c r="I7" i="12"/>
  <c r="J7" i="12"/>
  <c r="K7" i="12"/>
  <c r="L7" i="12"/>
  <c r="D8" i="12"/>
  <c r="E8" i="12"/>
  <c r="F8" i="12"/>
  <c r="G8" i="12"/>
  <c r="H8" i="12"/>
  <c r="I8" i="12"/>
  <c r="J8" i="12"/>
  <c r="K8" i="12"/>
  <c r="L8" i="12"/>
  <c r="D9" i="12"/>
  <c r="D19" i="12" s="1"/>
  <c r="E20" i="12" s="1"/>
  <c r="I20" i="12" s="1"/>
  <c r="E9" i="12"/>
  <c r="F9" i="12"/>
  <c r="F19" i="12" s="1"/>
  <c r="G9" i="12"/>
  <c r="H9" i="12"/>
  <c r="H19" i="12" s="1"/>
  <c r="I9" i="12"/>
  <c r="J9" i="12"/>
  <c r="K9" i="12"/>
  <c r="L9" i="12"/>
  <c r="L19" i="12" s="1"/>
  <c r="D10" i="12"/>
  <c r="E10" i="12"/>
  <c r="F10" i="12"/>
  <c r="G10" i="12"/>
  <c r="H10" i="12"/>
  <c r="I10" i="12"/>
  <c r="J10" i="12"/>
  <c r="K10" i="12"/>
  <c r="L10" i="12"/>
  <c r="D11" i="12"/>
  <c r="E11" i="12"/>
  <c r="F11" i="12"/>
  <c r="G11" i="12"/>
  <c r="H11" i="12"/>
  <c r="I11" i="12"/>
  <c r="J11" i="12"/>
  <c r="K11" i="12"/>
  <c r="L11" i="12"/>
  <c r="D12" i="12"/>
  <c r="E12" i="12"/>
  <c r="F12" i="12"/>
  <c r="G12" i="12"/>
  <c r="H12" i="12"/>
  <c r="I12" i="12"/>
  <c r="J12" i="12"/>
  <c r="K12" i="12"/>
  <c r="L12" i="12"/>
  <c r="D13" i="12"/>
  <c r="E13" i="12"/>
  <c r="F13" i="12"/>
  <c r="G13" i="12"/>
  <c r="H13" i="12"/>
  <c r="I13" i="12"/>
  <c r="J13" i="12"/>
  <c r="K13" i="12"/>
  <c r="L13" i="12"/>
  <c r="D14" i="12"/>
  <c r="E14" i="12"/>
  <c r="F14" i="12"/>
  <c r="G14" i="12"/>
  <c r="H14" i="12"/>
  <c r="I14" i="12"/>
  <c r="J14" i="12"/>
  <c r="K14" i="12"/>
  <c r="L14" i="12"/>
  <c r="D15" i="12"/>
  <c r="E15" i="12"/>
  <c r="F15" i="12"/>
  <c r="G15" i="12"/>
  <c r="H15" i="12"/>
  <c r="I15" i="12"/>
  <c r="J15" i="12"/>
  <c r="K15" i="12"/>
  <c r="L15" i="12"/>
  <c r="D16" i="12"/>
  <c r="E16" i="12"/>
  <c r="F16" i="12"/>
  <c r="G16" i="12"/>
  <c r="H16" i="12"/>
  <c r="I16" i="12"/>
  <c r="J16" i="12"/>
  <c r="K16" i="12"/>
  <c r="L16" i="12"/>
  <c r="D17" i="12"/>
  <c r="E17" i="12"/>
  <c r="F17" i="12"/>
  <c r="G17" i="12"/>
  <c r="H17" i="12"/>
  <c r="I17" i="12"/>
  <c r="J17" i="12"/>
  <c r="K17" i="12"/>
  <c r="L17" i="12"/>
  <c r="D18" i="12"/>
  <c r="E18" i="12"/>
  <c r="F18" i="12"/>
  <c r="G18" i="12"/>
  <c r="H18" i="12"/>
  <c r="I18" i="12"/>
  <c r="J18" i="12"/>
  <c r="K18" i="12"/>
  <c r="L18" i="12"/>
  <c r="C19" i="12"/>
  <c r="E19" i="12"/>
  <c r="G19" i="12"/>
  <c r="I19" i="12"/>
  <c r="K19" i="12"/>
  <c r="D20" i="12"/>
  <c r="F20" i="12"/>
  <c r="H20" i="12"/>
  <c r="J20" i="12"/>
  <c r="L20" i="12"/>
  <c r="D21" i="12"/>
  <c r="E21" i="12"/>
  <c r="F21" i="12"/>
  <c r="G21" i="12"/>
  <c r="H21" i="12"/>
  <c r="I21" i="12"/>
  <c r="J21" i="12"/>
  <c r="K21" i="12"/>
  <c r="L21" i="12"/>
  <c r="D22" i="12"/>
  <c r="E22" i="12"/>
  <c r="F22" i="12"/>
  <c r="G22" i="12"/>
  <c r="H22" i="12"/>
  <c r="I22" i="12"/>
  <c r="J22" i="12"/>
  <c r="K22" i="12"/>
  <c r="L22" i="12"/>
  <c r="D23" i="12"/>
  <c r="E23" i="12"/>
  <c r="F23" i="12"/>
  <c r="G23" i="12"/>
  <c r="H23" i="12"/>
  <c r="I23" i="12"/>
  <c r="J23" i="12"/>
  <c r="K23" i="12"/>
  <c r="L23" i="12"/>
  <c r="D24" i="12"/>
  <c r="E24" i="12"/>
  <c r="F24" i="12"/>
  <c r="G24" i="12"/>
  <c r="H24" i="12"/>
  <c r="I24" i="12"/>
  <c r="J24" i="12"/>
  <c r="K24" i="12"/>
  <c r="L24" i="12"/>
  <c r="L36" i="12" s="1"/>
  <c r="D25" i="12"/>
  <c r="E25" i="12"/>
  <c r="F25" i="12"/>
  <c r="G25" i="12"/>
  <c r="H25" i="12"/>
  <c r="I25" i="12"/>
  <c r="J25" i="12"/>
  <c r="K25" i="12"/>
  <c r="L25" i="12"/>
  <c r="D26" i="12"/>
  <c r="D36" i="12" s="1"/>
  <c r="E37" i="12" s="1"/>
  <c r="I37" i="12" s="1"/>
  <c r="E26" i="12"/>
  <c r="F26" i="12"/>
  <c r="F36" i="12" s="1"/>
  <c r="G26" i="12"/>
  <c r="H26" i="12"/>
  <c r="H36" i="12" s="1"/>
  <c r="I26" i="12"/>
  <c r="J26" i="12"/>
  <c r="K26" i="12"/>
  <c r="L26" i="12"/>
  <c r="D27" i="12"/>
  <c r="E27" i="12"/>
  <c r="F27" i="12"/>
  <c r="G27" i="12"/>
  <c r="H27" i="12"/>
  <c r="I27" i="12"/>
  <c r="J27" i="12"/>
  <c r="K27" i="12"/>
  <c r="L27" i="12"/>
  <c r="D28" i="12"/>
  <c r="E28" i="12"/>
  <c r="F28" i="12"/>
  <c r="G28" i="12"/>
  <c r="H28" i="12"/>
  <c r="I28" i="12"/>
  <c r="J28" i="12"/>
  <c r="K28" i="12"/>
  <c r="L28" i="12"/>
  <c r="D29" i="12"/>
  <c r="E29" i="12"/>
  <c r="F29" i="12"/>
  <c r="G29" i="12"/>
  <c r="H29" i="12"/>
  <c r="I29" i="12"/>
  <c r="J29" i="12"/>
  <c r="K29" i="12"/>
  <c r="L29" i="12"/>
  <c r="D30" i="12"/>
  <c r="E30" i="12"/>
  <c r="F30" i="12"/>
  <c r="G30" i="12"/>
  <c r="H30" i="12"/>
  <c r="I30" i="12"/>
  <c r="J30" i="12"/>
  <c r="K30" i="12"/>
  <c r="L30" i="12"/>
  <c r="D31" i="12"/>
  <c r="E31" i="12"/>
  <c r="F31" i="12"/>
  <c r="G31" i="12"/>
  <c r="H31" i="12"/>
  <c r="I31" i="12"/>
  <c r="J31" i="12"/>
  <c r="K31" i="12"/>
  <c r="L31" i="12"/>
  <c r="D32" i="12"/>
  <c r="E32" i="12"/>
  <c r="F32" i="12"/>
  <c r="G32" i="12"/>
  <c r="H32" i="12"/>
  <c r="I32" i="12"/>
  <c r="J32" i="12"/>
  <c r="K32" i="12"/>
  <c r="L32" i="12"/>
  <c r="D33" i="12"/>
  <c r="E33" i="12"/>
  <c r="F33" i="12"/>
  <c r="G33" i="12"/>
  <c r="H33" i="12"/>
  <c r="I33" i="12"/>
  <c r="J33" i="12"/>
  <c r="K33" i="12"/>
  <c r="L33" i="12"/>
  <c r="D34" i="12"/>
  <c r="E34" i="12"/>
  <c r="F34" i="12"/>
  <c r="G34" i="12"/>
  <c r="H34" i="12"/>
  <c r="I34" i="12"/>
  <c r="J34" i="12"/>
  <c r="K34" i="12"/>
  <c r="L34" i="12"/>
  <c r="D35" i="12"/>
  <c r="E35" i="12"/>
  <c r="F35" i="12"/>
  <c r="G35" i="12"/>
  <c r="H35" i="12"/>
  <c r="I35" i="12"/>
  <c r="J35" i="12"/>
  <c r="K35" i="12"/>
  <c r="L35" i="12"/>
  <c r="C36" i="12"/>
  <c r="E36" i="12"/>
  <c r="G36" i="12"/>
  <c r="I36" i="12"/>
  <c r="K36" i="12"/>
  <c r="D37" i="12"/>
  <c r="F37" i="12"/>
  <c r="H37" i="12"/>
  <c r="J37" i="12"/>
  <c r="L37" i="12"/>
  <c r="D38" i="12"/>
  <c r="E38" i="12"/>
  <c r="F38" i="12"/>
  <c r="G38" i="12"/>
  <c r="H38" i="12"/>
  <c r="I38" i="12"/>
  <c r="J38" i="12"/>
  <c r="K38" i="12"/>
  <c r="L38" i="12"/>
  <c r="D39" i="12"/>
  <c r="E39" i="12"/>
  <c r="F39" i="12"/>
  <c r="G39" i="12"/>
  <c r="H39" i="12"/>
  <c r="I39" i="12"/>
  <c r="J39" i="12"/>
  <c r="K39" i="12"/>
  <c r="L39" i="12"/>
  <c r="D40" i="12"/>
  <c r="E40" i="12"/>
  <c r="F40" i="12"/>
  <c r="G40" i="12"/>
  <c r="H40" i="12"/>
  <c r="I40" i="12"/>
  <c r="J40" i="12"/>
  <c r="K40" i="12"/>
  <c r="L40" i="12"/>
  <c r="D41" i="12"/>
  <c r="E41" i="12"/>
  <c r="F41" i="12"/>
  <c r="G41" i="12"/>
  <c r="H41" i="12"/>
  <c r="I41" i="12"/>
  <c r="J41" i="12"/>
  <c r="K41" i="12"/>
  <c r="L41" i="12"/>
  <c r="D42" i="12"/>
  <c r="E42" i="12"/>
  <c r="F42" i="12"/>
  <c r="G42" i="12"/>
  <c r="H42" i="12"/>
  <c r="I42" i="12"/>
  <c r="J42" i="12"/>
  <c r="K42" i="12"/>
  <c r="L42" i="12"/>
  <c r="D43" i="12"/>
  <c r="D53" i="12" s="1"/>
  <c r="E54" i="12" s="1"/>
  <c r="I54" i="12" s="1"/>
  <c r="E43" i="12"/>
  <c r="F43" i="12"/>
  <c r="F53" i="12" s="1"/>
  <c r="G43" i="12"/>
  <c r="H43" i="12"/>
  <c r="H53" i="12" s="1"/>
  <c r="I43" i="12"/>
  <c r="J43" i="12"/>
  <c r="K43" i="12"/>
  <c r="L43" i="12"/>
  <c r="L53" i="12" s="1"/>
  <c r="D44" i="12"/>
  <c r="E44" i="12"/>
  <c r="F44" i="12"/>
  <c r="G44" i="12"/>
  <c r="H44" i="12"/>
  <c r="I44" i="12"/>
  <c r="J44" i="12"/>
  <c r="K44" i="12"/>
  <c r="L44" i="12"/>
  <c r="D45" i="12"/>
  <c r="E45" i="12"/>
  <c r="F45" i="12"/>
  <c r="G45" i="12"/>
  <c r="H45" i="12"/>
  <c r="I45" i="12"/>
  <c r="J45" i="12"/>
  <c r="K45" i="12"/>
  <c r="L45" i="12"/>
  <c r="D46" i="12"/>
  <c r="E46" i="12"/>
  <c r="F46" i="12"/>
  <c r="G46" i="12"/>
  <c r="H46" i="12"/>
  <c r="I46" i="12"/>
  <c r="J46" i="12"/>
  <c r="K46" i="12"/>
  <c r="L46" i="12"/>
  <c r="D47" i="12"/>
  <c r="E47" i="12"/>
  <c r="F47" i="12"/>
  <c r="G47" i="12"/>
  <c r="H47" i="12"/>
  <c r="I47" i="12"/>
  <c r="J47" i="12"/>
  <c r="K47" i="12"/>
  <c r="L47" i="12"/>
  <c r="D48" i="12"/>
  <c r="E48" i="12"/>
  <c r="F48" i="12"/>
  <c r="G48" i="12"/>
  <c r="H48" i="12"/>
  <c r="I48" i="12"/>
  <c r="J48" i="12"/>
  <c r="K48" i="12"/>
  <c r="L48" i="12"/>
  <c r="D49" i="12"/>
  <c r="E49" i="12"/>
  <c r="F49" i="12"/>
  <c r="G49" i="12"/>
  <c r="H49" i="12"/>
  <c r="I49" i="12"/>
  <c r="J49" i="12"/>
  <c r="K49" i="12"/>
  <c r="L49" i="12"/>
  <c r="D50" i="12"/>
  <c r="E50" i="12"/>
  <c r="F50" i="12"/>
  <c r="G50" i="12"/>
  <c r="H50" i="12"/>
  <c r="I50" i="12"/>
  <c r="J50" i="12"/>
  <c r="K50" i="12"/>
  <c r="L50" i="12"/>
  <c r="D51" i="12"/>
  <c r="E51" i="12"/>
  <c r="F51" i="12"/>
  <c r="G51" i="12"/>
  <c r="H51" i="12"/>
  <c r="I51" i="12"/>
  <c r="J51" i="12"/>
  <c r="K51" i="12"/>
  <c r="L51" i="12"/>
  <c r="D52" i="12"/>
  <c r="E52" i="12"/>
  <c r="F52" i="12"/>
  <c r="G52" i="12"/>
  <c r="H52" i="12"/>
  <c r="I52" i="12"/>
  <c r="J52" i="12"/>
  <c r="K52" i="12"/>
  <c r="L52" i="12"/>
  <c r="C53" i="12"/>
  <c r="E53" i="12"/>
  <c r="G53" i="12"/>
  <c r="I53" i="12"/>
  <c r="K53" i="12"/>
  <c r="D54" i="12"/>
  <c r="F54" i="12"/>
  <c r="H54" i="12"/>
  <c r="J54" i="12"/>
  <c r="L54" i="12"/>
  <c r="D55" i="12"/>
  <c r="E55" i="12"/>
  <c r="F55" i="12"/>
  <c r="G55" i="12"/>
  <c r="H55" i="12"/>
  <c r="I55" i="12"/>
  <c r="J55" i="12"/>
  <c r="K55" i="12"/>
  <c r="L55" i="12"/>
  <c r="D56" i="12"/>
  <c r="E56" i="12"/>
  <c r="F56" i="12"/>
  <c r="G56" i="12"/>
  <c r="H56" i="12"/>
  <c r="I56" i="12"/>
  <c r="J56" i="12"/>
  <c r="K56" i="12"/>
  <c r="L56" i="12"/>
  <c r="D57" i="12"/>
  <c r="E57" i="12"/>
  <c r="F57" i="12"/>
  <c r="G57" i="12"/>
  <c r="H57" i="12"/>
  <c r="I57" i="12"/>
  <c r="J57" i="12"/>
  <c r="K57" i="12"/>
  <c r="L57" i="12"/>
  <c r="D58" i="12"/>
  <c r="D70" i="12" s="1"/>
  <c r="E71" i="12" s="1"/>
  <c r="I71" i="12" s="1"/>
  <c r="E58" i="12"/>
  <c r="F58" i="12"/>
  <c r="F70" i="12" s="1"/>
  <c r="G58" i="12"/>
  <c r="H58" i="12"/>
  <c r="H70" i="12" s="1"/>
  <c r="I58" i="12"/>
  <c r="J58" i="12"/>
  <c r="K58" i="12"/>
  <c r="L58" i="12"/>
  <c r="L70" i="12" s="1"/>
  <c r="D59" i="12"/>
  <c r="E59" i="12"/>
  <c r="F59" i="12"/>
  <c r="G59" i="12"/>
  <c r="H59" i="12"/>
  <c r="I59" i="12"/>
  <c r="J59" i="12"/>
  <c r="K59" i="12"/>
  <c r="L59" i="12"/>
  <c r="D60" i="12"/>
  <c r="E60" i="12"/>
  <c r="F60" i="12"/>
  <c r="G60" i="12"/>
  <c r="H60" i="12"/>
  <c r="I60" i="12"/>
  <c r="J60" i="12"/>
  <c r="K60" i="12"/>
  <c r="L60" i="12"/>
  <c r="D61" i="12"/>
  <c r="E61" i="12"/>
  <c r="F61" i="12"/>
  <c r="G61" i="12"/>
  <c r="H61" i="12"/>
  <c r="I61" i="12"/>
  <c r="J61" i="12"/>
  <c r="K61" i="12"/>
  <c r="L61" i="12"/>
  <c r="D62" i="12"/>
  <c r="E62" i="12"/>
  <c r="F62" i="12"/>
  <c r="G62" i="12"/>
  <c r="H62" i="12"/>
  <c r="I62" i="12"/>
  <c r="J62" i="12"/>
  <c r="K62" i="12"/>
  <c r="L62" i="12"/>
  <c r="D63" i="12"/>
  <c r="E63" i="12"/>
  <c r="F63" i="12"/>
  <c r="G63" i="12"/>
  <c r="H63" i="12"/>
  <c r="I63" i="12"/>
  <c r="J63" i="12"/>
  <c r="K63" i="12"/>
  <c r="L63" i="12"/>
  <c r="D64" i="12"/>
  <c r="E64" i="12"/>
  <c r="F64" i="12"/>
  <c r="G64" i="12"/>
  <c r="H64" i="12"/>
  <c r="I64" i="12"/>
  <c r="J64" i="12"/>
  <c r="K64" i="12"/>
  <c r="L64" i="12"/>
  <c r="D65" i="12"/>
  <c r="E65" i="12"/>
  <c r="F65" i="12"/>
  <c r="G65" i="12"/>
  <c r="H65" i="12"/>
  <c r="I65" i="12"/>
  <c r="J65" i="12"/>
  <c r="K65" i="12"/>
  <c r="L65" i="12"/>
  <c r="D66" i="12"/>
  <c r="E66" i="12"/>
  <c r="F66" i="12"/>
  <c r="G66" i="12"/>
  <c r="H66" i="12"/>
  <c r="I66" i="12"/>
  <c r="J66" i="12"/>
  <c r="K66" i="12"/>
  <c r="L66" i="12"/>
  <c r="D67" i="12"/>
  <c r="E67" i="12"/>
  <c r="F67" i="12"/>
  <c r="G67" i="12"/>
  <c r="H67" i="12"/>
  <c r="I67" i="12"/>
  <c r="J67" i="12"/>
  <c r="K67" i="12"/>
  <c r="L67" i="12"/>
  <c r="D68" i="12"/>
  <c r="E68" i="12"/>
  <c r="F68" i="12"/>
  <c r="G68" i="12"/>
  <c r="H68" i="12"/>
  <c r="I68" i="12"/>
  <c r="J68" i="12"/>
  <c r="K68" i="12"/>
  <c r="L68" i="12"/>
  <c r="D69" i="12"/>
  <c r="E69" i="12"/>
  <c r="F69" i="12"/>
  <c r="G69" i="12"/>
  <c r="H69" i="12"/>
  <c r="I69" i="12"/>
  <c r="J69" i="12"/>
  <c r="K69" i="12"/>
  <c r="L69" i="12"/>
  <c r="C70" i="12"/>
  <c r="E70" i="12"/>
  <c r="G70" i="12"/>
  <c r="I70" i="12"/>
  <c r="K70" i="12"/>
  <c r="D71" i="12"/>
  <c r="F71" i="12"/>
  <c r="H71" i="12"/>
  <c r="J71" i="12"/>
  <c r="L71" i="12"/>
  <c r="D72" i="12"/>
  <c r="E72" i="12"/>
  <c r="F72" i="12"/>
  <c r="G72" i="12"/>
  <c r="H72" i="12"/>
  <c r="I72" i="12"/>
  <c r="J72" i="12"/>
  <c r="K72" i="12"/>
  <c r="L72" i="12"/>
  <c r="D73" i="12"/>
  <c r="E73" i="12"/>
  <c r="F73" i="12"/>
  <c r="G73" i="12"/>
  <c r="H73" i="12"/>
  <c r="I73" i="12"/>
  <c r="J73" i="12"/>
  <c r="K73" i="12"/>
  <c r="L73" i="12"/>
  <c r="D74" i="12"/>
  <c r="E74" i="12"/>
  <c r="F74" i="12"/>
  <c r="G74" i="12"/>
  <c r="H74" i="12"/>
  <c r="I74" i="12"/>
  <c r="J74" i="12"/>
  <c r="K74" i="12"/>
  <c r="L74" i="12"/>
  <c r="D75" i="12"/>
  <c r="D87" i="12" s="1"/>
  <c r="E88" i="12" s="1"/>
  <c r="I88" i="12" s="1"/>
  <c r="E75" i="12"/>
  <c r="F75" i="12"/>
  <c r="F87" i="12" s="1"/>
  <c r="G75" i="12"/>
  <c r="H75" i="12"/>
  <c r="H87" i="12" s="1"/>
  <c r="I75" i="12"/>
  <c r="J75" i="12"/>
  <c r="K75" i="12"/>
  <c r="L75" i="12"/>
  <c r="L87" i="12" s="1"/>
  <c r="D76" i="12"/>
  <c r="E76" i="12"/>
  <c r="F76" i="12"/>
  <c r="G76" i="12"/>
  <c r="H76" i="12"/>
  <c r="I76" i="12"/>
  <c r="J76" i="12"/>
  <c r="K76" i="12"/>
  <c r="L76" i="12"/>
  <c r="D77" i="12"/>
  <c r="E77" i="12"/>
  <c r="F77" i="12"/>
  <c r="G77" i="12"/>
  <c r="H77" i="12"/>
  <c r="I77" i="12"/>
  <c r="J77" i="12"/>
  <c r="K77" i="12"/>
  <c r="L77" i="12"/>
  <c r="D78" i="12"/>
  <c r="E78" i="12"/>
  <c r="F78" i="12"/>
  <c r="G78" i="12"/>
  <c r="H78" i="12"/>
  <c r="I78" i="12"/>
  <c r="J78" i="12"/>
  <c r="K78" i="12"/>
  <c r="L78" i="12"/>
  <c r="D79" i="12"/>
  <c r="E79" i="12"/>
  <c r="F79" i="12"/>
  <c r="G79" i="12"/>
  <c r="H79" i="12"/>
  <c r="I79" i="12"/>
  <c r="J79" i="12"/>
  <c r="K79" i="12"/>
  <c r="L79" i="12"/>
  <c r="D80" i="12"/>
  <c r="E80" i="12"/>
  <c r="F80" i="12"/>
  <c r="G80" i="12"/>
  <c r="H80" i="12"/>
  <c r="I80" i="12"/>
  <c r="J80" i="12"/>
  <c r="K80" i="12"/>
  <c r="L80" i="12"/>
  <c r="D81" i="12"/>
  <c r="E81" i="12"/>
  <c r="F81" i="12"/>
  <c r="G81" i="12"/>
  <c r="H81" i="12"/>
  <c r="I81" i="12"/>
  <c r="J81" i="12"/>
  <c r="K81" i="12"/>
  <c r="L81" i="12"/>
  <c r="D82" i="12"/>
  <c r="E82" i="12"/>
  <c r="F82" i="12"/>
  <c r="G82" i="12"/>
  <c r="H82" i="12"/>
  <c r="I82" i="12"/>
  <c r="J82" i="12"/>
  <c r="K82" i="12"/>
  <c r="L82" i="12"/>
  <c r="D83" i="12"/>
  <c r="E83" i="12"/>
  <c r="F83" i="12"/>
  <c r="G83" i="12"/>
  <c r="H83" i="12"/>
  <c r="I83" i="12"/>
  <c r="J83" i="12"/>
  <c r="K83" i="12"/>
  <c r="L83" i="12"/>
  <c r="D84" i="12"/>
  <c r="E84" i="12"/>
  <c r="F84" i="12"/>
  <c r="G84" i="12"/>
  <c r="H84" i="12"/>
  <c r="I84" i="12"/>
  <c r="J84" i="12"/>
  <c r="K84" i="12"/>
  <c r="L84" i="12"/>
  <c r="D85" i="12"/>
  <c r="E85" i="12"/>
  <c r="F85" i="12"/>
  <c r="G85" i="12"/>
  <c r="H85" i="12"/>
  <c r="I85" i="12"/>
  <c r="J85" i="12"/>
  <c r="K85" i="12"/>
  <c r="L85" i="12"/>
  <c r="D86" i="12"/>
  <c r="E86" i="12"/>
  <c r="F86" i="12"/>
  <c r="G86" i="12"/>
  <c r="H86" i="12"/>
  <c r="I86" i="12"/>
  <c r="J86" i="12"/>
  <c r="K86" i="12"/>
  <c r="L86" i="12"/>
  <c r="C87" i="12"/>
  <c r="E87" i="12"/>
  <c r="G87" i="12"/>
  <c r="I87" i="12"/>
  <c r="K87" i="12"/>
  <c r="D88" i="12"/>
  <c r="F88" i="12"/>
  <c r="H88" i="12"/>
  <c r="J88" i="12"/>
  <c r="L88" i="12"/>
  <c r="D89" i="12"/>
  <c r="E89" i="12"/>
  <c r="F89" i="12"/>
  <c r="G89" i="12"/>
  <c r="H89" i="12"/>
  <c r="I89" i="12"/>
  <c r="J89" i="12"/>
  <c r="K89" i="12"/>
  <c r="L89" i="12"/>
  <c r="D90" i="12"/>
  <c r="D104" i="12" s="1"/>
  <c r="E105" i="12" s="1"/>
  <c r="I105" i="12" s="1"/>
  <c r="E90" i="12"/>
  <c r="F90" i="12"/>
  <c r="F104" i="12" s="1"/>
  <c r="G90" i="12"/>
  <c r="H90" i="12"/>
  <c r="H104" i="12" s="1"/>
  <c r="I90" i="12"/>
  <c r="J90" i="12"/>
  <c r="K90" i="12"/>
  <c r="L90" i="12"/>
  <c r="L104" i="12" s="1"/>
  <c r="D91" i="12"/>
  <c r="E91" i="12"/>
  <c r="F91" i="12"/>
  <c r="G91" i="12"/>
  <c r="H91" i="12"/>
  <c r="I91" i="12"/>
  <c r="J91" i="12"/>
  <c r="K91" i="12"/>
  <c r="L91" i="12"/>
  <c r="D92" i="12"/>
  <c r="E92" i="12"/>
  <c r="F92" i="12"/>
  <c r="G92" i="12"/>
  <c r="H92" i="12"/>
  <c r="I92" i="12"/>
  <c r="J92" i="12"/>
  <c r="K92" i="12"/>
  <c r="L92" i="12"/>
  <c r="D93" i="12"/>
  <c r="E93" i="12"/>
  <c r="F93" i="12"/>
  <c r="G93" i="12"/>
  <c r="H93" i="12"/>
  <c r="I93" i="12"/>
  <c r="J93" i="12"/>
  <c r="K93" i="12"/>
  <c r="L93" i="12"/>
  <c r="D94" i="12"/>
  <c r="E94" i="12"/>
  <c r="F94" i="12"/>
  <c r="G94" i="12"/>
  <c r="H94" i="12"/>
  <c r="I94" i="12"/>
  <c r="J94" i="12"/>
  <c r="K94" i="12"/>
  <c r="L94" i="12"/>
  <c r="D95" i="12"/>
  <c r="E95" i="12"/>
  <c r="F95" i="12"/>
  <c r="G95" i="12"/>
  <c r="H95" i="12"/>
  <c r="I95" i="12"/>
  <c r="J95" i="12"/>
  <c r="K95" i="12"/>
  <c r="L95" i="12"/>
  <c r="D96" i="12"/>
  <c r="E96" i="12"/>
  <c r="F96" i="12"/>
  <c r="G96" i="12"/>
  <c r="H96" i="12"/>
  <c r="I96" i="12"/>
  <c r="J96" i="12"/>
  <c r="K96" i="12"/>
  <c r="L96" i="12"/>
  <c r="D97" i="12"/>
  <c r="E97" i="12"/>
  <c r="F97" i="12"/>
  <c r="G97" i="12"/>
  <c r="H97" i="12"/>
  <c r="I97" i="12"/>
  <c r="J97" i="12"/>
  <c r="K97" i="12"/>
  <c r="L97" i="12"/>
  <c r="D98" i="12"/>
  <c r="E98" i="12"/>
  <c r="F98" i="12"/>
  <c r="G98" i="12"/>
  <c r="H98" i="12"/>
  <c r="I98" i="12"/>
  <c r="J98" i="12"/>
  <c r="K98" i="12"/>
  <c r="L98" i="12"/>
  <c r="D99" i="12"/>
  <c r="E99" i="12"/>
  <c r="F99" i="12"/>
  <c r="G99" i="12"/>
  <c r="H99" i="12"/>
  <c r="I99" i="12"/>
  <c r="J99" i="12"/>
  <c r="K99" i="12"/>
  <c r="L99" i="12"/>
  <c r="D100" i="12"/>
  <c r="E100" i="12"/>
  <c r="F100" i="12"/>
  <c r="G100" i="12"/>
  <c r="H100" i="12"/>
  <c r="I100" i="12"/>
  <c r="J100" i="12"/>
  <c r="K100" i="12"/>
  <c r="L100" i="12"/>
  <c r="D101" i="12"/>
  <c r="E101" i="12"/>
  <c r="F101" i="12"/>
  <c r="G101" i="12"/>
  <c r="H101" i="12"/>
  <c r="I101" i="12"/>
  <c r="J101" i="12"/>
  <c r="K101" i="12"/>
  <c r="L101" i="12"/>
  <c r="D102" i="12"/>
  <c r="E102" i="12"/>
  <c r="F102" i="12"/>
  <c r="G102" i="12"/>
  <c r="H102" i="12"/>
  <c r="I102" i="12"/>
  <c r="J102" i="12"/>
  <c r="K102" i="12"/>
  <c r="L102" i="12"/>
  <c r="D103" i="12"/>
  <c r="E103" i="12"/>
  <c r="F103" i="12"/>
  <c r="G103" i="12"/>
  <c r="H103" i="12"/>
  <c r="I103" i="12"/>
  <c r="J103" i="12"/>
  <c r="K103" i="12"/>
  <c r="L103" i="12"/>
  <c r="C104" i="12"/>
  <c r="E104" i="12"/>
  <c r="G104" i="12"/>
  <c r="I104" i="12"/>
  <c r="K104" i="12"/>
  <c r="D105" i="12"/>
  <c r="F105" i="12"/>
  <c r="H105" i="12"/>
  <c r="J105" i="12"/>
  <c r="L105" i="12"/>
  <c r="D106" i="12"/>
  <c r="E106" i="12"/>
  <c r="F106" i="12"/>
  <c r="G106" i="12"/>
  <c r="H106" i="12"/>
  <c r="I106" i="12"/>
  <c r="J106" i="12"/>
  <c r="K106" i="12"/>
  <c r="L106" i="12"/>
  <c r="D107" i="12"/>
  <c r="D121" i="12" s="1"/>
  <c r="E122" i="12" s="1"/>
  <c r="I122" i="12" s="1"/>
  <c r="E107" i="12"/>
  <c r="F107" i="12"/>
  <c r="F121" i="12" s="1"/>
  <c r="G107" i="12"/>
  <c r="H107" i="12"/>
  <c r="H121" i="12" s="1"/>
  <c r="I107" i="12"/>
  <c r="J107" i="12"/>
  <c r="K107" i="12"/>
  <c r="L107" i="12"/>
  <c r="L121" i="12" s="1"/>
  <c r="D108" i="12"/>
  <c r="E108" i="12"/>
  <c r="F108" i="12"/>
  <c r="G108" i="12"/>
  <c r="H108" i="12"/>
  <c r="I108" i="12"/>
  <c r="J108" i="12"/>
  <c r="K108" i="12"/>
  <c r="L108" i="12"/>
  <c r="D109" i="12"/>
  <c r="E109" i="12"/>
  <c r="F109" i="12"/>
  <c r="G109" i="12"/>
  <c r="H109" i="12"/>
  <c r="I109" i="12"/>
  <c r="J109" i="12"/>
  <c r="K109" i="12"/>
  <c r="L109" i="12"/>
  <c r="D110" i="12"/>
  <c r="E110" i="12"/>
  <c r="F110" i="12"/>
  <c r="G110" i="12"/>
  <c r="H110" i="12"/>
  <c r="I110" i="12"/>
  <c r="J110" i="12"/>
  <c r="K110" i="12"/>
  <c r="L110" i="12"/>
  <c r="D111" i="12"/>
  <c r="E111" i="12"/>
  <c r="F111" i="12"/>
  <c r="G111" i="12"/>
  <c r="H111" i="12"/>
  <c r="I111" i="12"/>
  <c r="J111" i="12"/>
  <c r="K111" i="12"/>
  <c r="L111" i="12"/>
  <c r="D112" i="12"/>
  <c r="E112" i="12"/>
  <c r="F112" i="12"/>
  <c r="G112" i="12"/>
  <c r="H112" i="12"/>
  <c r="I112" i="12"/>
  <c r="J112" i="12"/>
  <c r="K112" i="12"/>
  <c r="L112" i="12"/>
  <c r="D113" i="12"/>
  <c r="E113" i="12"/>
  <c r="F113" i="12"/>
  <c r="G113" i="12"/>
  <c r="H113" i="12"/>
  <c r="I113" i="12"/>
  <c r="J113" i="12"/>
  <c r="K113" i="12"/>
  <c r="L113" i="12"/>
  <c r="D114" i="12"/>
  <c r="E114" i="12"/>
  <c r="F114" i="12"/>
  <c r="G114" i="12"/>
  <c r="H114" i="12"/>
  <c r="I114" i="12"/>
  <c r="J114" i="12"/>
  <c r="K114" i="12"/>
  <c r="L114" i="12"/>
  <c r="D115" i="12"/>
  <c r="E115" i="12"/>
  <c r="F115" i="12"/>
  <c r="G115" i="12"/>
  <c r="H115" i="12"/>
  <c r="I115" i="12"/>
  <c r="J115" i="12"/>
  <c r="K115" i="12"/>
  <c r="L115" i="12"/>
  <c r="D116" i="12"/>
  <c r="E116" i="12"/>
  <c r="F116" i="12"/>
  <c r="G116" i="12"/>
  <c r="H116" i="12"/>
  <c r="I116" i="12"/>
  <c r="J116" i="12"/>
  <c r="K116" i="12"/>
  <c r="L116" i="12"/>
  <c r="D117" i="12"/>
  <c r="E117" i="12"/>
  <c r="F117" i="12"/>
  <c r="G117" i="12"/>
  <c r="H117" i="12"/>
  <c r="I117" i="12"/>
  <c r="J117" i="12"/>
  <c r="K117" i="12"/>
  <c r="L117" i="12"/>
  <c r="D118" i="12"/>
  <c r="E118" i="12"/>
  <c r="F118" i="12"/>
  <c r="G118" i="12"/>
  <c r="H118" i="12"/>
  <c r="I118" i="12"/>
  <c r="J118" i="12"/>
  <c r="K118" i="12"/>
  <c r="L118" i="12"/>
  <c r="D119" i="12"/>
  <c r="E119" i="12"/>
  <c r="F119" i="12"/>
  <c r="G119" i="12"/>
  <c r="H119" i="12"/>
  <c r="I119" i="12"/>
  <c r="J119" i="12"/>
  <c r="K119" i="12"/>
  <c r="L119" i="12"/>
  <c r="D120" i="12"/>
  <c r="E120" i="12"/>
  <c r="F120" i="12"/>
  <c r="G120" i="12"/>
  <c r="H120" i="12"/>
  <c r="I120" i="12"/>
  <c r="J120" i="12"/>
  <c r="K120" i="12"/>
  <c r="L120" i="12"/>
  <c r="C121" i="12"/>
  <c r="E121" i="12"/>
  <c r="G121" i="12"/>
  <c r="I121" i="12"/>
  <c r="K121" i="12"/>
  <c r="D122" i="12"/>
  <c r="F122" i="12"/>
  <c r="H122" i="12"/>
  <c r="J122" i="12"/>
  <c r="L122" i="12"/>
  <c r="D123" i="12"/>
  <c r="E123" i="12"/>
  <c r="F123" i="12"/>
  <c r="G123" i="12"/>
  <c r="H123" i="12"/>
  <c r="I123" i="12"/>
  <c r="J123" i="12"/>
  <c r="K123" i="12"/>
  <c r="L123" i="12"/>
  <c r="D124" i="12"/>
  <c r="D138" i="12" s="1"/>
  <c r="E139" i="12" s="1"/>
  <c r="I139" i="12" s="1"/>
  <c r="E124" i="12"/>
  <c r="F124" i="12"/>
  <c r="F138" i="12" s="1"/>
  <c r="G124" i="12"/>
  <c r="H124" i="12"/>
  <c r="H138" i="12" s="1"/>
  <c r="I124" i="12"/>
  <c r="J124" i="12"/>
  <c r="K124" i="12"/>
  <c r="L124" i="12"/>
  <c r="L138" i="12" s="1"/>
  <c r="D125" i="12"/>
  <c r="E125" i="12"/>
  <c r="F125" i="12"/>
  <c r="G125" i="12"/>
  <c r="H125" i="12"/>
  <c r="I125" i="12"/>
  <c r="J125" i="12"/>
  <c r="K125" i="12"/>
  <c r="L125" i="12"/>
  <c r="D126" i="12"/>
  <c r="E126" i="12"/>
  <c r="F126" i="12"/>
  <c r="G126" i="12"/>
  <c r="H126" i="12"/>
  <c r="I126" i="12"/>
  <c r="J126" i="12"/>
  <c r="K126" i="12"/>
  <c r="L126" i="12"/>
  <c r="D127" i="12"/>
  <c r="E127" i="12"/>
  <c r="F127" i="12"/>
  <c r="G127" i="12"/>
  <c r="H127" i="12"/>
  <c r="I127" i="12"/>
  <c r="J127" i="12"/>
  <c r="K127" i="12"/>
  <c r="L127" i="12"/>
  <c r="D128" i="12"/>
  <c r="E128" i="12"/>
  <c r="F128" i="12"/>
  <c r="G128" i="12"/>
  <c r="H128" i="12"/>
  <c r="I128" i="12"/>
  <c r="J128" i="12"/>
  <c r="K128" i="12"/>
  <c r="L128" i="12"/>
  <c r="D129" i="12"/>
  <c r="E129" i="12"/>
  <c r="F129" i="12"/>
  <c r="G129" i="12"/>
  <c r="H129" i="12"/>
  <c r="I129" i="12"/>
  <c r="J129" i="12"/>
  <c r="K129" i="12"/>
  <c r="L129" i="12"/>
  <c r="D130" i="12"/>
  <c r="E130" i="12"/>
  <c r="F130" i="12"/>
  <c r="G130" i="12"/>
  <c r="H130" i="12"/>
  <c r="I130" i="12"/>
  <c r="J130" i="12"/>
  <c r="K130" i="12"/>
  <c r="L130" i="12"/>
  <c r="D131" i="12"/>
  <c r="E131" i="12"/>
  <c r="F131" i="12"/>
  <c r="G131" i="12"/>
  <c r="H131" i="12"/>
  <c r="I131" i="12"/>
  <c r="J131" i="12"/>
  <c r="K131" i="12"/>
  <c r="L131" i="12"/>
  <c r="D132" i="12"/>
  <c r="E132" i="12"/>
  <c r="F132" i="12"/>
  <c r="G132" i="12"/>
  <c r="H132" i="12"/>
  <c r="I132" i="12"/>
  <c r="J132" i="12"/>
  <c r="K132" i="12"/>
  <c r="L132" i="12"/>
  <c r="D133" i="12"/>
  <c r="E133" i="12"/>
  <c r="F133" i="12"/>
  <c r="G133" i="12"/>
  <c r="H133" i="12"/>
  <c r="I133" i="12"/>
  <c r="J133" i="12"/>
  <c r="K133" i="12"/>
  <c r="L133" i="12"/>
  <c r="D134" i="12"/>
  <c r="E134" i="12"/>
  <c r="F134" i="12"/>
  <c r="G134" i="12"/>
  <c r="H134" i="12"/>
  <c r="I134" i="12"/>
  <c r="J134" i="12"/>
  <c r="K134" i="12"/>
  <c r="L134" i="12"/>
  <c r="D135" i="12"/>
  <c r="E135" i="12"/>
  <c r="F135" i="12"/>
  <c r="G135" i="12"/>
  <c r="H135" i="12"/>
  <c r="I135" i="12"/>
  <c r="J135" i="12"/>
  <c r="K135" i="12"/>
  <c r="L135" i="12"/>
  <c r="D136" i="12"/>
  <c r="E136" i="12"/>
  <c r="F136" i="12"/>
  <c r="G136" i="12"/>
  <c r="H136" i="12"/>
  <c r="I136" i="12"/>
  <c r="J136" i="12"/>
  <c r="K136" i="12"/>
  <c r="L136" i="12"/>
  <c r="D137" i="12"/>
  <c r="E137" i="12"/>
  <c r="F137" i="12"/>
  <c r="G137" i="12"/>
  <c r="H137" i="12"/>
  <c r="I137" i="12"/>
  <c r="J137" i="12"/>
  <c r="K137" i="12"/>
  <c r="L137" i="12"/>
  <c r="C138" i="12"/>
  <c r="E138" i="12"/>
  <c r="G138" i="12"/>
  <c r="I138" i="12"/>
  <c r="K138" i="12"/>
  <c r="D139" i="12"/>
  <c r="F139" i="12"/>
  <c r="H139" i="12"/>
  <c r="J139" i="12"/>
  <c r="L139" i="12"/>
  <c r="D140" i="12"/>
  <c r="E140" i="12"/>
  <c r="F140" i="12"/>
  <c r="G140" i="12"/>
  <c r="H140" i="12"/>
  <c r="I140" i="12"/>
  <c r="J140" i="12"/>
  <c r="K140" i="12"/>
  <c r="L140" i="12"/>
  <c r="D141" i="12"/>
  <c r="D155" i="12" s="1"/>
  <c r="E156" i="12" s="1"/>
  <c r="I156" i="12" s="1"/>
  <c r="E141" i="12"/>
  <c r="F141" i="12"/>
  <c r="F155" i="12" s="1"/>
  <c r="G141" i="12"/>
  <c r="H141" i="12"/>
  <c r="H155" i="12" s="1"/>
  <c r="I141" i="12"/>
  <c r="J141" i="12"/>
  <c r="K141" i="12"/>
  <c r="L141" i="12"/>
  <c r="L155" i="12" s="1"/>
  <c r="D142" i="12"/>
  <c r="E142" i="12"/>
  <c r="F142" i="12"/>
  <c r="G142" i="12"/>
  <c r="H142" i="12"/>
  <c r="I142" i="12"/>
  <c r="J142" i="12"/>
  <c r="K142" i="12"/>
  <c r="L142" i="12"/>
  <c r="D143" i="12"/>
  <c r="E143" i="12"/>
  <c r="F143" i="12"/>
  <c r="G143" i="12"/>
  <c r="H143" i="12"/>
  <c r="I143" i="12"/>
  <c r="J143" i="12"/>
  <c r="K143" i="12"/>
  <c r="L143" i="12"/>
  <c r="D144" i="12"/>
  <c r="E144" i="12"/>
  <c r="F144" i="12"/>
  <c r="G144" i="12"/>
  <c r="H144" i="12"/>
  <c r="I144" i="12"/>
  <c r="J144" i="12"/>
  <c r="K144" i="12"/>
  <c r="L144" i="12"/>
  <c r="D145" i="12"/>
  <c r="E145" i="12"/>
  <c r="F145" i="12"/>
  <c r="G145" i="12"/>
  <c r="H145" i="12"/>
  <c r="I145" i="12"/>
  <c r="J145" i="12"/>
  <c r="K145" i="12"/>
  <c r="L145" i="12"/>
  <c r="D146" i="12"/>
  <c r="E146" i="12"/>
  <c r="F146" i="12"/>
  <c r="G146" i="12"/>
  <c r="H146" i="12"/>
  <c r="I146" i="12"/>
  <c r="J146" i="12"/>
  <c r="K146" i="12"/>
  <c r="L146" i="12"/>
  <c r="D147" i="12"/>
  <c r="E147" i="12"/>
  <c r="F147" i="12"/>
  <c r="G147" i="12"/>
  <c r="H147" i="12"/>
  <c r="I147" i="12"/>
  <c r="J147" i="12"/>
  <c r="K147" i="12"/>
  <c r="L147" i="12"/>
  <c r="D148" i="12"/>
  <c r="E148" i="12"/>
  <c r="F148" i="12"/>
  <c r="G148" i="12"/>
  <c r="H148" i="12"/>
  <c r="I148" i="12"/>
  <c r="J148" i="12"/>
  <c r="K148" i="12"/>
  <c r="L148" i="12"/>
  <c r="D149" i="12"/>
  <c r="E149" i="12"/>
  <c r="F149" i="12"/>
  <c r="G149" i="12"/>
  <c r="H149" i="12"/>
  <c r="I149" i="12"/>
  <c r="J149" i="12"/>
  <c r="K149" i="12"/>
  <c r="L149" i="12"/>
  <c r="D150" i="12"/>
  <c r="E150" i="12"/>
  <c r="F150" i="12"/>
  <c r="G150" i="12"/>
  <c r="H150" i="12"/>
  <c r="I150" i="12"/>
  <c r="J150" i="12"/>
  <c r="K150" i="12"/>
  <c r="L150" i="12"/>
  <c r="D151" i="12"/>
  <c r="E151" i="12"/>
  <c r="F151" i="12"/>
  <c r="G151" i="12"/>
  <c r="H151" i="12"/>
  <c r="I151" i="12"/>
  <c r="J151" i="12"/>
  <c r="K151" i="12"/>
  <c r="L151" i="12"/>
  <c r="D152" i="12"/>
  <c r="E152" i="12"/>
  <c r="F152" i="12"/>
  <c r="G152" i="12"/>
  <c r="H152" i="12"/>
  <c r="I152" i="12"/>
  <c r="J152" i="12"/>
  <c r="K152" i="12"/>
  <c r="L152" i="12"/>
  <c r="D153" i="12"/>
  <c r="E153" i="12"/>
  <c r="F153" i="12"/>
  <c r="G153" i="12"/>
  <c r="H153" i="12"/>
  <c r="I153" i="12"/>
  <c r="J153" i="12"/>
  <c r="K153" i="12"/>
  <c r="L153" i="12"/>
  <c r="D154" i="12"/>
  <c r="E154" i="12"/>
  <c r="F154" i="12"/>
  <c r="G154" i="12"/>
  <c r="H154" i="12"/>
  <c r="I154" i="12"/>
  <c r="J154" i="12"/>
  <c r="K154" i="12"/>
  <c r="L154" i="12"/>
  <c r="C155" i="12"/>
  <c r="E155" i="12"/>
  <c r="G155" i="12"/>
  <c r="I155" i="12"/>
  <c r="K155" i="12"/>
  <c r="D156" i="12"/>
  <c r="F156" i="12"/>
  <c r="H156" i="12"/>
  <c r="J156" i="12"/>
  <c r="L156" i="12"/>
  <c r="D157" i="12"/>
  <c r="E157" i="12"/>
  <c r="F157" i="12"/>
  <c r="G157" i="12"/>
  <c r="H157" i="12"/>
  <c r="I157" i="12"/>
  <c r="J157" i="12"/>
  <c r="K157" i="12"/>
  <c r="L157" i="12"/>
  <c r="D158" i="12"/>
  <c r="D172" i="12" s="1"/>
  <c r="E173" i="12" s="1"/>
  <c r="I173" i="12" s="1"/>
  <c r="E158" i="12"/>
  <c r="F158" i="12"/>
  <c r="F172" i="12" s="1"/>
  <c r="G158" i="12"/>
  <c r="H158" i="12"/>
  <c r="H172" i="12" s="1"/>
  <c r="I158" i="12"/>
  <c r="J158" i="12"/>
  <c r="K158" i="12"/>
  <c r="L158" i="12"/>
  <c r="L172" i="12" s="1"/>
  <c r="D159" i="12"/>
  <c r="E159" i="12"/>
  <c r="F159" i="12"/>
  <c r="G159" i="12"/>
  <c r="H159" i="12"/>
  <c r="I159" i="12"/>
  <c r="J159" i="12"/>
  <c r="K159" i="12"/>
  <c r="L159" i="12"/>
  <c r="D160" i="12"/>
  <c r="E160" i="12"/>
  <c r="F160" i="12"/>
  <c r="G160" i="12"/>
  <c r="H160" i="12"/>
  <c r="I160" i="12"/>
  <c r="J160" i="12"/>
  <c r="K160" i="12"/>
  <c r="L160" i="12"/>
  <c r="D161" i="12"/>
  <c r="E161" i="12"/>
  <c r="F161" i="12"/>
  <c r="G161" i="12"/>
  <c r="H161" i="12"/>
  <c r="I161" i="12"/>
  <c r="J161" i="12"/>
  <c r="K161" i="12"/>
  <c r="L161" i="12"/>
  <c r="D162" i="12"/>
  <c r="E162" i="12"/>
  <c r="F162" i="12"/>
  <c r="G162" i="12"/>
  <c r="H162" i="12"/>
  <c r="I162" i="12"/>
  <c r="J162" i="12"/>
  <c r="K162" i="12"/>
  <c r="L162" i="12"/>
  <c r="D163" i="12"/>
  <c r="E163" i="12"/>
  <c r="F163" i="12"/>
  <c r="G163" i="12"/>
  <c r="H163" i="12"/>
  <c r="I163" i="12"/>
  <c r="J163" i="12"/>
  <c r="K163" i="12"/>
  <c r="L163" i="12"/>
  <c r="D164" i="12"/>
  <c r="E164" i="12"/>
  <c r="F164" i="12"/>
  <c r="G164" i="12"/>
  <c r="H164" i="12"/>
  <c r="I164" i="12"/>
  <c r="J164" i="12"/>
  <c r="K164" i="12"/>
  <c r="L164" i="12"/>
  <c r="D165" i="12"/>
  <c r="E165" i="12"/>
  <c r="F165" i="12"/>
  <c r="G165" i="12"/>
  <c r="H165" i="12"/>
  <c r="I165" i="12"/>
  <c r="J165" i="12"/>
  <c r="K165" i="12"/>
  <c r="L165" i="12"/>
  <c r="D166" i="12"/>
  <c r="E166" i="12"/>
  <c r="F166" i="12"/>
  <c r="G166" i="12"/>
  <c r="H166" i="12"/>
  <c r="I166" i="12"/>
  <c r="J166" i="12"/>
  <c r="K166" i="12"/>
  <c r="L166" i="12"/>
  <c r="D167" i="12"/>
  <c r="E167" i="12"/>
  <c r="F167" i="12"/>
  <c r="G167" i="12"/>
  <c r="H167" i="12"/>
  <c r="I167" i="12"/>
  <c r="J167" i="12"/>
  <c r="K167" i="12"/>
  <c r="L167" i="12"/>
  <c r="D168" i="12"/>
  <c r="E168" i="12"/>
  <c r="F168" i="12"/>
  <c r="G168" i="12"/>
  <c r="H168" i="12"/>
  <c r="I168" i="12"/>
  <c r="J168" i="12"/>
  <c r="K168" i="12"/>
  <c r="L168" i="12"/>
  <c r="D169" i="12"/>
  <c r="E169" i="12"/>
  <c r="F169" i="12"/>
  <c r="G169" i="12"/>
  <c r="H169" i="12"/>
  <c r="I169" i="12"/>
  <c r="J169" i="12"/>
  <c r="K169" i="12"/>
  <c r="L169" i="12"/>
  <c r="D170" i="12"/>
  <c r="E170" i="12"/>
  <c r="F170" i="12"/>
  <c r="G170" i="12"/>
  <c r="H170" i="12"/>
  <c r="I170" i="12"/>
  <c r="J170" i="12"/>
  <c r="K170" i="12"/>
  <c r="L170" i="12"/>
  <c r="D171" i="12"/>
  <c r="E171" i="12"/>
  <c r="F171" i="12"/>
  <c r="G171" i="12"/>
  <c r="H171" i="12"/>
  <c r="I171" i="12"/>
  <c r="J171" i="12"/>
  <c r="K171" i="12"/>
  <c r="L171" i="12"/>
  <c r="C172" i="12"/>
  <c r="E172" i="12"/>
  <c r="G172" i="12"/>
  <c r="I172" i="12"/>
  <c r="K172" i="12"/>
  <c r="D173" i="12"/>
  <c r="F173" i="12"/>
  <c r="H173" i="12"/>
  <c r="J173" i="12"/>
  <c r="L173" i="12"/>
  <c r="D174" i="12"/>
  <c r="E174" i="12"/>
  <c r="F174" i="12"/>
  <c r="G174" i="12"/>
  <c r="H174" i="12"/>
  <c r="I174" i="12"/>
  <c r="J174" i="12"/>
  <c r="K174" i="12"/>
  <c r="L174" i="12"/>
  <c r="D175" i="12"/>
  <c r="D189" i="12" s="1"/>
  <c r="E190" i="12" s="1"/>
  <c r="I190" i="12" s="1"/>
  <c r="E175" i="12"/>
  <c r="F175" i="12"/>
  <c r="F189" i="12" s="1"/>
  <c r="G175" i="12"/>
  <c r="H175" i="12"/>
  <c r="H189" i="12" s="1"/>
  <c r="I175" i="12"/>
  <c r="J175" i="12"/>
  <c r="K175" i="12"/>
  <c r="L175" i="12"/>
  <c r="L189" i="12" s="1"/>
  <c r="D176" i="12"/>
  <c r="E176" i="12"/>
  <c r="F176" i="12"/>
  <c r="G176" i="12"/>
  <c r="H176" i="12"/>
  <c r="I176" i="12"/>
  <c r="J176" i="12"/>
  <c r="K176" i="12"/>
  <c r="L176" i="12"/>
  <c r="D177" i="12"/>
  <c r="E177" i="12"/>
  <c r="F177" i="12"/>
  <c r="G177" i="12"/>
  <c r="H177" i="12"/>
  <c r="I177" i="12"/>
  <c r="J177" i="12"/>
  <c r="K177" i="12"/>
  <c r="L177" i="12"/>
  <c r="D178" i="12"/>
  <c r="E178" i="12"/>
  <c r="F178" i="12"/>
  <c r="G178" i="12"/>
  <c r="H178" i="12"/>
  <c r="I178" i="12"/>
  <c r="J178" i="12"/>
  <c r="K178" i="12"/>
  <c r="L178" i="12"/>
  <c r="D179" i="12"/>
  <c r="E179" i="12"/>
  <c r="F179" i="12"/>
  <c r="G179" i="12"/>
  <c r="H179" i="12"/>
  <c r="I179" i="12"/>
  <c r="J179" i="12"/>
  <c r="K179" i="12"/>
  <c r="L179" i="12"/>
  <c r="D180" i="12"/>
  <c r="E180" i="12"/>
  <c r="F180" i="12"/>
  <c r="G180" i="12"/>
  <c r="H180" i="12"/>
  <c r="I180" i="12"/>
  <c r="J180" i="12"/>
  <c r="K180" i="12"/>
  <c r="L180" i="12"/>
  <c r="D181" i="12"/>
  <c r="E181" i="12"/>
  <c r="F181" i="12"/>
  <c r="G181" i="12"/>
  <c r="H181" i="12"/>
  <c r="I181" i="12"/>
  <c r="J181" i="12"/>
  <c r="K181" i="12"/>
  <c r="L181" i="12"/>
  <c r="D182" i="12"/>
  <c r="E182" i="12"/>
  <c r="F182" i="12"/>
  <c r="G182" i="12"/>
  <c r="H182" i="12"/>
  <c r="I182" i="12"/>
  <c r="J182" i="12"/>
  <c r="K182" i="12"/>
  <c r="L182" i="12"/>
  <c r="D183" i="12"/>
  <c r="E183" i="12"/>
  <c r="F183" i="12"/>
  <c r="G183" i="12"/>
  <c r="H183" i="12"/>
  <c r="I183" i="12"/>
  <c r="J183" i="12"/>
  <c r="K183" i="12"/>
  <c r="L183" i="12"/>
  <c r="D184" i="12"/>
  <c r="E184" i="12"/>
  <c r="F184" i="12"/>
  <c r="G184" i="12"/>
  <c r="H184" i="12"/>
  <c r="I184" i="12"/>
  <c r="J184" i="12"/>
  <c r="K184" i="12"/>
  <c r="L184" i="12"/>
  <c r="D185" i="12"/>
  <c r="E185" i="12"/>
  <c r="F185" i="12"/>
  <c r="G185" i="12"/>
  <c r="H185" i="12"/>
  <c r="I185" i="12"/>
  <c r="J185" i="12"/>
  <c r="K185" i="12"/>
  <c r="L185" i="12"/>
  <c r="D186" i="12"/>
  <c r="E186" i="12"/>
  <c r="F186" i="12"/>
  <c r="G186" i="12"/>
  <c r="H186" i="12"/>
  <c r="I186" i="12"/>
  <c r="J186" i="12"/>
  <c r="K186" i="12"/>
  <c r="L186" i="12"/>
  <c r="D187" i="12"/>
  <c r="E187" i="12"/>
  <c r="F187" i="12"/>
  <c r="G187" i="12"/>
  <c r="H187" i="12"/>
  <c r="I187" i="12"/>
  <c r="J187" i="12"/>
  <c r="K187" i="12"/>
  <c r="L187" i="12"/>
  <c r="D188" i="12"/>
  <c r="E188" i="12"/>
  <c r="F188" i="12"/>
  <c r="G188" i="12"/>
  <c r="H188" i="12"/>
  <c r="I188" i="12"/>
  <c r="J188" i="12"/>
  <c r="K188" i="12"/>
  <c r="L188" i="12"/>
  <c r="C189" i="12"/>
  <c r="E189" i="12"/>
  <c r="G189" i="12"/>
  <c r="I189" i="12"/>
  <c r="K189" i="12"/>
  <c r="D190" i="12"/>
  <c r="F190" i="12"/>
  <c r="H190" i="12"/>
  <c r="J190" i="12"/>
  <c r="L190" i="12"/>
  <c r="D191" i="12"/>
  <c r="E191" i="12"/>
  <c r="F191" i="12"/>
  <c r="G191" i="12"/>
  <c r="H191" i="12"/>
  <c r="I191" i="12"/>
  <c r="J191" i="12"/>
  <c r="K191" i="12"/>
  <c r="L191" i="12"/>
  <c r="D192" i="12"/>
  <c r="D206" i="12" s="1"/>
  <c r="E207" i="12" s="1"/>
  <c r="I207" i="12" s="1"/>
  <c r="E192" i="12"/>
  <c r="F192" i="12"/>
  <c r="F206" i="12" s="1"/>
  <c r="G192" i="12"/>
  <c r="H192" i="12"/>
  <c r="H206" i="12" s="1"/>
  <c r="I192" i="12"/>
  <c r="J192" i="12"/>
  <c r="K192" i="12"/>
  <c r="L192" i="12"/>
  <c r="L206" i="12" s="1"/>
  <c r="D193" i="12"/>
  <c r="E193" i="12"/>
  <c r="F193" i="12"/>
  <c r="G193" i="12"/>
  <c r="H193" i="12"/>
  <c r="I193" i="12"/>
  <c r="J193" i="12"/>
  <c r="K193" i="12"/>
  <c r="L193" i="12"/>
  <c r="D194" i="12"/>
  <c r="E194" i="12"/>
  <c r="F194" i="12"/>
  <c r="G194" i="12"/>
  <c r="H194" i="12"/>
  <c r="I194" i="12"/>
  <c r="J194" i="12"/>
  <c r="K194" i="12"/>
  <c r="L194" i="12"/>
  <c r="D195" i="12"/>
  <c r="E195" i="12"/>
  <c r="F195" i="12"/>
  <c r="G195" i="12"/>
  <c r="H195" i="12"/>
  <c r="I195" i="12"/>
  <c r="J195" i="12"/>
  <c r="K195" i="12"/>
  <c r="L195" i="12"/>
  <c r="D196" i="12"/>
  <c r="E196" i="12"/>
  <c r="F196" i="12"/>
  <c r="G196" i="12"/>
  <c r="H196" i="12"/>
  <c r="I196" i="12"/>
  <c r="J196" i="12"/>
  <c r="K196" i="12"/>
  <c r="L196" i="12"/>
  <c r="D197" i="12"/>
  <c r="E197" i="12"/>
  <c r="F197" i="12"/>
  <c r="G197" i="12"/>
  <c r="H197" i="12"/>
  <c r="I197" i="12"/>
  <c r="J197" i="12"/>
  <c r="K197" i="12"/>
  <c r="L197" i="12"/>
  <c r="D198" i="12"/>
  <c r="E198" i="12"/>
  <c r="F198" i="12"/>
  <c r="G198" i="12"/>
  <c r="H198" i="12"/>
  <c r="I198" i="12"/>
  <c r="J198" i="12"/>
  <c r="K198" i="12"/>
  <c r="L198" i="12"/>
  <c r="D199" i="12"/>
  <c r="E199" i="12"/>
  <c r="F199" i="12"/>
  <c r="G199" i="12"/>
  <c r="H199" i="12"/>
  <c r="I199" i="12"/>
  <c r="J199" i="12"/>
  <c r="K199" i="12"/>
  <c r="L199" i="12"/>
  <c r="D200" i="12"/>
  <c r="E200" i="12"/>
  <c r="F200" i="12"/>
  <c r="G200" i="12"/>
  <c r="H200" i="12"/>
  <c r="I200" i="12"/>
  <c r="J200" i="12"/>
  <c r="K200" i="12"/>
  <c r="L200" i="12"/>
  <c r="D201" i="12"/>
  <c r="E201" i="12"/>
  <c r="F201" i="12"/>
  <c r="G201" i="12"/>
  <c r="H201" i="12"/>
  <c r="I201" i="12"/>
  <c r="J201" i="12"/>
  <c r="K201" i="12"/>
  <c r="L201" i="12"/>
  <c r="D202" i="12"/>
  <c r="E202" i="12"/>
  <c r="F202" i="12"/>
  <c r="G202" i="12"/>
  <c r="H202" i="12"/>
  <c r="I202" i="12"/>
  <c r="J202" i="12"/>
  <c r="K202" i="12"/>
  <c r="L202" i="12"/>
  <c r="D203" i="12"/>
  <c r="E203" i="12"/>
  <c r="F203" i="12"/>
  <c r="G203" i="12"/>
  <c r="H203" i="12"/>
  <c r="I203" i="12"/>
  <c r="J203" i="12"/>
  <c r="K203" i="12"/>
  <c r="L203" i="12"/>
  <c r="D204" i="12"/>
  <c r="E204" i="12"/>
  <c r="F204" i="12"/>
  <c r="G204" i="12"/>
  <c r="H204" i="12"/>
  <c r="I204" i="12"/>
  <c r="J204" i="12"/>
  <c r="K204" i="12"/>
  <c r="L204" i="12"/>
  <c r="D205" i="12"/>
  <c r="E205" i="12"/>
  <c r="F205" i="12"/>
  <c r="G205" i="12"/>
  <c r="H205" i="12"/>
  <c r="I205" i="12"/>
  <c r="J205" i="12"/>
  <c r="K205" i="12"/>
  <c r="L205" i="12"/>
  <c r="C206" i="12"/>
  <c r="E206" i="12"/>
  <c r="G206" i="12"/>
  <c r="I206" i="12"/>
  <c r="K206" i="12"/>
  <c r="D207" i="12"/>
  <c r="F207" i="12"/>
  <c r="H207" i="12"/>
  <c r="J207" i="12"/>
  <c r="L207" i="12"/>
  <c r="D208" i="12"/>
  <c r="E208" i="12"/>
  <c r="F208" i="12"/>
  <c r="G208" i="12"/>
  <c r="H208" i="12"/>
  <c r="I208" i="12"/>
  <c r="J208" i="12"/>
  <c r="K208" i="12"/>
  <c r="L208" i="12"/>
  <c r="D209" i="12"/>
  <c r="D223" i="12" s="1"/>
  <c r="E224" i="12" s="1"/>
  <c r="I224" i="12" s="1"/>
  <c r="E209" i="12"/>
  <c r="F209" i="12"/>
  <c r="F223" i="12" s="1"/>
  <c r="G209" i="12"/>
  <c r="H209" i="12"/>
  <c r="H223" i="12" s="1"/>
  <c r="I209" i="12"/>
  <c r="J209" i="12"/>
  <c r="K209" i="12"/>
  <c r="L209" i="12"/>
  <c r="L223" i="12" s="1"/>
  <c r="D210" i="12"/>
  <c r="E210" i="12"/>
  <c r="F210" i="12"/>
  <c r="G210" i="12"/>
  <c r="H210" i="12"/>
  <c r="I210" i="12"/>
  <c r="J210" i="12"/>
  <c r="K210" i="12"/>
  <c r="L210" i="12"/>
  <c r="D211" i="12"/>
  <c r="E211" i="12"/>
  <c r="F211" i="12"/>
  <c r="G211" i="12"/>
  <c r="H211" i="12"/>
  <c r="I211" i="12"/>
  <c r="J211" i="12"/>
  <c r="K211" i="12"/>
  <c r="L211" i="12"/>
  <c r="D212" i="12"/>
  <c r="E212" i="12"/>
  <c r="F212" i="12"/>
  <c r="G212" i="12"/>
  <c r="H212" i="12"/>
  <c r="I212" i="12"/>
  <c r="J212" i="12"/>
  <c r="K212" i="12"/>
  <c r="L212" i="12"/>
  <c r="D213" i="12"/>
  <c r="E213" i="12"/>
  <c r="F213" i="12"/>
  <c r="G213" i="12"/>
  <c r="H213" i="12"/>
  <c r="I213" i="12"/>
  <c r="J213" i="12"/>
  <c r="K213" i="12"/>
  <c r="L213" i="12"/>
  <c r="D214" i="12"/>
  <c r="E214" i="12"/>
  <c r="F214" i="12"/>
  <c r="G214" i="12"/>
  <c r="H214" i="12"/>
  <c r="I214" i="12"/>
  <c r="J214" i="12"/>
  <c r="K214" i="12"/>
  <c r="L214" i="12"/>
  <c r="D215" i="12"/>
  <c r="E215" i="12"/>
  <c r="F215" i="12"/>
  <c r="G215" i="12"/>
  <c r="H215" i="12"/>
  <c r="I215" i="12"/>
  <c r="J215" i="12"/>
  <c r="K215" i="12"/>
  <c r="L215" i="12"/>
  <c r="D216" i="12"/>
  <c r="E216" i="12"/>
  <c r="F216" i="12"/>
  <c r="G216" i="12"/>
  <c r="H216" i="12"/>
  <c r="I216" i="12"/>
  <c r="J216" i="12"/>
  <c r="K216" i="12"/>
  <c r="L216" i="12"/>
  <c r="D217" i="12"/>
  <c r="E217" i="12"/>
  <c r="F217" i="12"/>
  <c r="G217" i="12"/>
  <c r="H217" i="12"/>
  <c r="I217" i="12"/>
  <c r="J217" i="12"/>
  <c r="K217" i="12"/>
  <c r="L217" i="12"/>
  <c r="D218" i="12"/>
  <c r="E218" i="12"/>
  <c r="F218" i="12"/>
  <c r="G218" i="12"/>
  <c r="H218" i="12"/>
  <c r="I218" i="12"/>
  <c r="J218" i="12"/>
  <c r="K218" i="12"/>
  <c r="L218" i="12"/>
  <c r="D219" i="12"/>
  <c r="E219" i="12"/>
  <c r="F219" i="12"/>
  <c r="G219" i="12"/>
  <c r="H219" i="12"/>
  <c r="I219" i="12"/>
  <c r="J219" i="12"/>
  <c r="K219" i="12"/>
  <c r="L219" i="12"/>
  <c r="D220" i="12"/>
  <c r="E220" i="12"/>
  <c r="F220" i="12"/>
  <c r="G220" i="12"/>
  <c r="H220" i="12"/>
  <c r="I220" i="12"/>
  <c r="J220" i="12"/>
  <c r="K220" i="12"/>
  <c r="L220" i="12"/>
  <c r="D221" i="12"/>
  <c r="E221" i="12"/>
  <c r="F221" i="12"/>
  <c r="G221" i="12"/>
  <c r="H221" i="12"/>
  <c r="I221" i="12"/>
  <c r="J221" i="12"/>
  <c r="K221" i="12"/>
  <c r="L221" i="12"/>
  <c r="D222" i="12"/>
  <c r="E222" i="12"/>
  <c r="F222" i="12"/>
  <c r="G222" i="12"/>
  <c r="H222" i="12"/>
  <c r="I222" i="12"/>
  <c r="J222" i="12"/>
  <c r="K222" i="12"/>
  <c r="L222" i="12"/>
  <c r="C223" i="12"/>
  <c r="E223" i="12"/>
  <c r="G223" i="12"/>
  <c r="I223" i="12"/>
  <c r="K223" i="12"/>
  <c r="D224" i="12"/>
  <c r="F224" i="12"/>
  <c r="H224" i="12"/>
  <c r="J224" i="12"/>
  <c r="L224" i="12"/>
  <c r="D225" i="12"/>
  <c r="E225" i="12"/>
  <c r="F225" i="12"/>
  <c r="G225" i="12"/>
  <c r="H225" i="12"/>
  <c r="I225" i="12"/>
  <c r="J225" i="12"/>
  <c r="K225" i="12"/>
  <c r="L225" i="12"/>
  <c r="D226" i="12"/>
  <c r="D240" i="12" s="1"/>
  <c r="E241" i="12" s="1"/>
  <c r="I241" i="12" s="1"/>
  <c r="E226" i="12"/>
  <c r="F226" i="12"/>
  <c r="F240" i="12" s="1"/>
  <c r="G226" i="12"/>
  <c r="H226" i="12"/>
  <c r="H240" i="12" s="1"/>
  <c r="I226" i="12"/>
  <c r="J226" i="12"/>
  <c r="K226" i="12"/>
  <c r="L226" i="12"/>
  <c r="L240" i="12" s="1"/>
  <c r="D227" i="12"/>
  <c r="E227" i="12"/>
  <c r="F227" i="12"/>
  <c r="G227" i="12"/>
  <c r="H227" i="12"/>
  <c r="I227" i="12"/>
  <c r="J227" i="12"/>
  <c r="K227" i="12"/>
  <c r="L227" i="12"/>
  <c r="D228" i="12"/>
  <c r="E228" i="12"/>
  <c r="F228" i="12"/>
  <c r="G228" i="12"/>
  <c r="H228" i="12"/>
  <c r="I228" i="12"/>
  <c r="J228" i="12"/>
  <c r="K228" i="12"/>
  <c r="L228" i="12"/>
  <c r="D229" i="12"/>
  <c r="E229" i="12"/>
  <c r="F229" i="12"/>
  <c r="G229" i="12"/>
  <c r="H229" i="12"/>
  <c r="I229" i="12"/>
  <c r="J229" i="12"/>
  <c r="K229" i="12"/>
  <c r="L229" i="12"/>
  <c r="D230" i="12"/>
  <c r="E230" i="12"/>
  <c r="F230" i="12"/>
  <c r="G230" i="12"/>
  <c r="H230" i="12"/>
  <c r="I230" i="12"/>
  <c r="J230" i="12"/>
  <c r="K230" i="12"/>
  <c r="L230" i="12"/>
  <c r="D231" i="12"/>
  <c r="E231" i="12"/>
  <c r="F231" i="12"/>
  <c r="G231" i="12"/>
  <c r="H231" i="12"/>
  <c r="I231" i="12"/>
  <c r="J231" i="12"/>
  <c r="K231" i="12"/>
  <c r="L231" i="12"/>
  <c r="D232" i="12"/>
  <c r="E232" i="12"/>
  <c r="F232" i="12"/>
  <c r="G232" i="12"/>
  <c r="H232" i="12"/>
  <c r="I232" i="12"/>
  <c r="J232" i="12"/>
  <c r="K232" i="12"/>
  <c r="L232" i="12"/>
  <c r="D233" i="12"/>
  <c r="E233" i="12"/>
  <c r="F233" i="12"/>
  <c r="G233" i="12"/>
  <c r="H233" i="12"/>
  <c r="I233" i="12"/>
  <c r="J233" i="12"/>
  <c r="K233" i="12"/>
  <c r="L233" i="12"/>
  <c r="D234" i="12"/>
  <c r="E234" i="12"/>
  <c r="F234" i="12"/>
  <c r="G234" i="12"/>
  <c r="H234" i="12"/>
  <c r="I234" i="12"/>
  <c r="J234" i="12"/>
  <c r="K234" i="12"/>
  <c r="L234" i="12"/>
  <c r="D235" i="12"/>
  <c r="E235" i="12"/>
  <c r="F235" i="12"/>
  <c r="G235" i="12"/>
  <c r="H235" i="12"/>
  <c r="I235" i="12"/>
  <c r="J235" i="12"/>
  <c r="K235" i="12"/>
  <c r="L235" i="12"/>
  <c r="D236" i="12"/>
  <c r="E236" i="12"/>
  <c r="F236" i="12"/>
  <c r="G236" i="12"/>
  <c r="H236" i="12"/>
  <c r="I236" i="12"/>
  <c r="J236" i="12"/>
  <c r="K236" i="12"/>
  <c r="L236" i="12"/>
  <c r="D237" i="12"/>
  <c r="E237" i="12"/>
  <c r="F237" i="12"/>
  <c r="G237" i="12"/>
  <c r="H237" i="12"/>
  <c r="I237" i="12"/>
  <c r="J237" i="12"/>
  <c r="K237" i="12"/>
  <c r="L237" i="12"/>
  <c r="D238" i="12"/>
  <c r="E238" i="12"/>
  <c r="F238" i="12"/>
  <c r="G238" i="12"/>
  <c r="H238" i="12"/>
  <c r="I238" i="12"/>
  <c r="J238" i="12"/>
  <c r="K238" i="12"/>
  <c r="L238" i="12"/>
  <c r="D239" i="12"/>
  <c r="E239" i="12"/>
  <c r="F239" i="12"/>
  <c r="G239" i="12"/>
  <c r="H239" i="12"/>
  <c r="I239" i="12"/>
  <c r="J239" i="12"/>
  <c r="K239" i="12"/>
  <c r="L239" i="12"/>
  <c r="C240" i="12"/>
  <c r="E240" i="12"/>
  <c r="G240" i="12"/>
  <c r="I240" i="12"/>
  <c r="K240" i="12"/>
  <c r="D241" i="12"/>
  <c r="F241" i="12"/>
  <c r="H241" i="12"/>
  <c r="J241" i="12"/>
  <c r="L241" i="12"/>
  <c r="D242" i="12"/>
  <c r="E242" i="12"/>
  <c r="F242" i="12"/>
  <c r="G242" i="12"/>
  <c r="H242" i="12"/>
  <c r="I242" i="12"/>
  <c r="J242" i="12"/>
  <c r="K242" i="12"/>
  <c r="L242" i="12"/>
  <c r="D243" i="12"/>
  <c r="D257" i="12" s="1"/>
  <c r="E258" i="12" s="1"/>
  <c r="I258" i="12" s="1"/>
  <c r="E243" i="12"/>
  <c r="F243" i="12"/>
  <c r="F257" i="12" s="1"/>
  <c r="G243" i="12"/>
  <c r="H243" i="12"/>
  <c r="H257" i="12" s="1"/>
  <c r="I243" i="12"/>
  <c r="J243" i="12"/>
  <c r="K243" i="12"/>
  <c r="L243" i="12"/>
  <c r="L257" i="12" s="1"/>
  <c r="D244" i="12"/>
  <c r="E244" i="12"/>
  <c r="F244" i="12"/>
  <c r="G244" i="12"/>
  <c r="H244" i="12"/>
  <c r="I244" i="12"/>
  <c r="J244" i="12"/>
  <c r="K244" i="12"/>
  <c r="L244" i="12"/>
  <c r="D245" i="12"/>
  <c r="E245" i="12"/>
  <c r="F245" i="12"/>
  <c r="G245" i="12"/>
  <c r="H245" i="12"/>
  <c r="I245" i="12"/>
  <c r="J245" i="12"/>
  <c r="K245" i="12"/>
  <c r="L245" i="12"/>
  <c r="D246" i="12"/>
  <c r="E246" i="12"/>
  <c r="F246" i="12"/>
  <c r="G246" i="12"/>
  <c r="H246" i="12"/>
  <c r="I246" i="12"/>
  <c r="J246" i="12"/>
  <c r="K246" i="12"/>
  <c r="L246" i="12"/>
  <c r="D247" i="12"/>
  <c r="E247" i="12"/>
  <c r="F247" i="12"/>
  <c r="G247" i="12"/>
  <c r="H247" i="12"/>
  <c r="I247" i="12"/>
  <c r="J247" i="12"/>
  <c r="K247" i="12"/>
  <c r="L247" i="12"/>
  <c r="D248" i="12"/>
  <c r="E248" i="12"/>
  <c r="F248" i="12"/>
  <c r="G248" i="12"/>
  <c r="H248" i="12"/>
  <c r="I248" i="12"/>
  <c r="J248" i="12"/>
  <c r="K248" i="12"/>
  <c r="L248" i="12"/>
  <c r="D249" i="12"/>
  <c r="E249" i="12"/>
  <c r="F249" i="12"/>
  <c r="G249" i="12"/>
  <c r="H249" i="12"/>
  <c r="I249" i="12"/>
  <c r="J249" i="12"/>
  <c r="K249" i="12"/>
  <c r="L249" i="12"/>
  <c r="D250" i="12"/>
  <c r="E250" i="12"/>
  <c r="F250" i="12"/>
  <c r="G250" i="12"/>
  <c r="H250" i="12"/>
  <c r="I250" i="12"/>
  <c r="J250" i="12"/>
  <c r="K250" i="12"/>
  <c r="L250" i="12"/>
  <c r="D251" i="12"/>
  <c r="E251" i="12"/>
  <c r="F251" i="12"/>
  <c r="G251" i="12"/>
  <c r="H251" i="12"/>
  <c r="I251" i="12"/>
  <c r="J251" i="12"/>
  <c r="K251" i="12"/>
  <c r="L251" i="12"/>
  <c r="D252" i="12"/>
  <c r="E252" i="12"/>
  <c r="F252" i="12"/>
  <c r="G252" i="12"/>
  <c r="H252" i="12"/>
  <c r="I252" i="12"/>
  <c r="J252" i="12"/>
  <c r="K252" i="12"/>
  <c r="L252" i="12"/>
  <c r="D253" i="12"/>
  <c r="E253" i="12"/>
  <c r="F253" i="12"/>
  <c r="G253" i="12"/>
  <c r="H253" i="12"/>
  <c r="I253" i="12"/>
  <c r="J253" i="12"/>
  <c r="K253" i="12"/>
  <c r="L253" i="12"/>
  <c r="D254" i="12"/>
  <c r="E254" i="12"/>
  <c r="F254" i="12"/>
  <c r="G254" i="12"/>
  <c r="H254" i="12"/>
  <c r="I254" i="12"/>
  <c r="J254" i="12"/>
  <c r="K254" i="12"/>
  <c r="L254" i="12"/>
  <c r="D255" i="12"/>
  <c r="E255" i="12"/>
  <c r="F255" i="12"/>
  <c r="G255" i="12"/>
  <c r="H255" i="12"/>
  <c r="I255" i="12"/>
  <c r="J255" i="12"/>
  <c r="K255" i="12"/>
  <c r="L255" i="12"/>
  <c r="D256" i="12"/>
  <c r="E256" i="12"/>
  <c r="F256" i="12"/>
  <c r="G256" i="12"/>
  <c r="H256" i="12"/>
  <c r="I256" i="12"/>
  <c r="J256" i="12"/>
  <c r="K256" i="12"/>
  <c r="L256" i="12"/>
  <c r="C257" i="12"/>
  <c r="E257" i="12"/>
  <c r="G257" i="12"/>
  <c r="I257" i="12"/>
  <c r="K257" i="12"/>
  <c r="D258" i="12"/>
  <c r="F258" i="12"/>
  <c r="H258" i="12"/>
  <c r="J258" i="12"/>
  <c r="L258" i="12"/>
  <c r="D259" i="12"/>
  <c r="E259" i="12"/>
  <c r="F259" i="12"/>
  <c r="G259" i="12"/>
  <c r="H259" i="12"/>
  <c r="I259" i="12"/>
  <c r="J259" i="12"/>
  <c r="K259" i="12"/>
  <c r="L259" i="12"/>
  <c r="D260" i="12"/>
  <c r="D274" i="12" s="1"/>
  <c r="E275" i="12" s="1"/>
  <c r="I275" i="12" s="1"/>
  <c r="E260" i="12"/>
  <c r="F260" i="12"/>
  <c r="F274" i="12" s="1"/>
  <c r="G260" i="12"/>
  <c r="H260" i="12"/>
  <c r="H274" i="12" s="1"/>
  <c r="I260" i="12"/>
  <c r="J260" i="12"/>
  <c r="K260" i="12"/>
  <c r="L260" i="12"/>
  <c r="L274" i="12" s="1"/>
  <c r="D261" i="12"/>
  <c r="E261" i="12"/>
  <c r="F261" i="12"/>
  <c r="G261" i="12"/>
  <c r="H261" i="12"/>
  <c r="I261" i="12"/>
  <c r="J261" i="12"/>
  <c r="K261" i="12"/>
  <c r="L261" i="12"/>
  <c r="D262" i="12"/>
  <c r="E262" i="12"/>
  <c r="F262" i="12"/>
  <c r="G262" i="12"/>
  <c r="H262" i="12"/>
  <c r="I262" i="12"/>
  <c r="J262" i="12"/>
  <c r="K262" i="12"/>
  <c r="L262" i="12"/>
  <c r="D263" i="12"/>
  <c r="E263" i="12"/>
  <c r="F263" i="12"/>
  <c r="G263" i="12"/>
  <c r="H263" i="12"/>
  <c r="I263" i="12"/>
  <c r="J263" i="12"/>
  <c r="K263" i="12"/>
  <c r="L263" i="12"/>
  <c r="D264" i="12"/>
  <c r="E264" i="12"/>
  <c r="F264" i="12"/>
  <c r="G264" i="12"/>
  <c r="H264" i="12"/>
  <c r="I264" i="12"/>
  <c r="J264" i="12"/>
  <c r="K264" i="12"/>
  <c r="L264" i="12"/>
  <c r="D265" i="12"/>
  <c r="E265" i="12"/>
  <c r="F265" i="12"/>
  <c r="G265" i="12"/>
  <c r="H265" i="12"/>
  <c r="I265" i="12"/>
  <c r="J265" i="12"/>
  <c r="K265" i="12"/>
  <c r="L265" i="12"/>
  <c r="D266" i="12"/>
  <c r="E266" i="12"/>
  <c r="F266" i="12"/>
  <c r="G266" i="12"/>
  <c r="H266" i="12"/>
  <c r="I266" i="12"/>
  <c r="J266" i="12"/>
  <c r="K266" i="12"/>
  <c r="L266" i="12"/>
  <c r="D267" i="12"/>
  <c r="E267" i="12"/>
  <c r="F267" i="12"/>
  <c r="G267" i="12"/>
  <c r="H267" i="12"/>
  <c r="I267" i="12"/>
  <c r="J267" i="12"/>
  <c r="K267" i="12"/>
  <c r="L267" i="12"/>
  <c r="D268" i="12"/>
  <c r="E268" i="12"/>
  <c r="F268" i="12"/>
  <c r="G268" i="12"/>
  <c r="H268" i="12"/>
  <c r="I268" i="12"/>
  <c r="J268" i="12"/>
  <c r="K268" i="12"/>
  <c r="L268" i="12"/>
  <c r="D269" i="12"/>
  <c r="E269" i="12"/>
  <c r="F269" i="12"/>
  <c r="G269" i="12"/>
  <c r="H269" i="12"/>
  <c r="I269" i="12"/>
  <c r="J269" i="12"/>
  <c r="K269" i="12"/>
  <c r="L269" i="12"/>
  <c r="D270" i="12"/>
  <c r="E270" i="12"/>
  <c r="F270" i="12"/>
  <c r="G270" i="12"/>
  <c r="H270" i="12"/>
  <c r="I270" i="12"/>
  <c r="J270" i="12"/>
  <c r="K270" i="12"/>
  <c r="L270" i="12"/>
  <c r="D271" i="12"/>
  <c r="E271" i="12"/>
  <c r="F271" i="12"/>
  <c r="G271" i="12"/>
  <c r="H271" i="12"/>
  <c r="I271" i="12"/>
  <c r="J271" i="12"/>
  <c r="K271" i="12"/>
  <c r="L271" i="12"/>
  <c r="D272" i="12"/>
  <c r="E272" i="12"/>
  <c r="F272" i="12"/>
  <c r="G272" i="12"/>
  <c r="H272" i="12"/>
  <c r="I272" i="12"/>
  <c r="J272" i="12"/>
  <c r="K272" i="12"/>
  <c r="L272" i="12"/>
  <c r="D273" i="12"/>
  <c r="E273" i="12"/>
  <c r="F273" i="12"/>
  <c r="G273" i="12"/>
  <c r="H273" i="12"/>
  <c r="I273" i="12"/>
  <c r="J273" i="12"/>
  <c r="K273" i="12"/>
  <c r="L273" i="12"/>
  <c r="C274" i="12"/>
  <c r="E274" i="12"/>
  <c r="G274" i="12"/>
  <c r="I274" i="12"/>
  <c r="K274" i="12"/>
  <c r="D275" i="12"/>
  <c r="F275" i="12"/>
  <c r="H275" i="12"/>
  <c r="J275" i="12"/>
  <c r="L275" i="12"/>
  <c r="D276" i="12"/>
  <c r="E276" i="12"/>
  <c r="F276" i="12"/>
  <c r="G276" i="12"/>
  <c r="H276" i="12"/>
  <c r="I276" i="12"/>
  <c r="J276" i="12"/>
  <c r="K276" i="12"/>
  <c r="L276" i="12"/>
  <c r="D277" i="12"/>
  <c r="D291" i="12" s="1"/>
  <c r="E292" i="12" s="1"/>
  <c r="I292" i="12" s="1"/>
  <c r="E277" i="12"/>
  <c r="F277" i="12"/>
  <c r="F291" i="12" s="1"/>
  <c r="G277" i="12"/>
  <c r="H277" i="12"/>
  <c r="H291" i="12" s="1"/>
  <c r="I277" i="12"/>
  <c r="J277" i="12"/>
  <c r="K277" i="12"/>
  <c r="L277" i="12"/>
  <c r="L291" i="12" s="1"/>
  <c r="D278" i="12"/>
  <c r="E278" i="12"/>
  <c r="F278" i="12"/>
  <c r="G278" i="12"/>
  <c r="H278" i="12"/>
  <c r="I278" i="12"/>
  <c r="J278" i="12"/>
  <c r="K278" i="12"/>
  <c r="L278" i="12"/>
  <c r="D279" i="12"/>
  <c r="E279" i="12"/>
  <c r="F279" i="12"/>
  <c r="G279" i="12"/>
  <c r="H279" i="12"/>
  <c r="I279" i="12"/>
  <c r="J279" i="12"/>
  <c r="K279" i="12"/>
  <c r="L279" i="12"/>
  <c r="D280" i="12"/>
  <c r="E280" i="12"/>
  <c r="F280" i="12"/>
  <c r="G280" i="12"/>
  <c r="H280" i="12"/>
  <c r="I280" i="12"/>
  <c r="J280" i="12"/>
  <c r="K280" i="12"/>
  <c r="L280" i="12"/>
  <c r="D281" i="12"/>
  <c r="E281" i="12"/>
  <c r="F281" i="12"/>
  <c r="G281" i="12"/>
  <c r="H281" i="12"/>
  <c r="I281" i="12"/>
  <c r="J281" i="12"/>
  <c r="K281" i="12"/>
  <c r="L281" i="12"/>
  <c r="D282" i="12"/>
  <c r="E282" i="12"/>
  <c r="F282" i="12"/>
  <c r="G282" i="12"/>
  <c r="H282" i="12"/>
  <c r="I282" i="12"/>
  <c r="J282" i="12"/>
  <c r="K282" i="12"/>
  <c r="L282" i="12"/>
  <c r="D283" i="12"/>
  <c r="E283" i="12"/>
  <c r="F283" i="12"/>
  <c r="G283" i="12"/>
  <c r="H283" i="12"/>
  <c r="I283" i="12"/>
  <c r="J283" i="12"/>
  <c r="K283" i="12"/>
  <c r="L283" i="12"/>
  <c r="D284" i="12"/>
  <c r="E284" i="12"/>
  <c r="F284" i="12"/>
  <c r="G284" i="12"/>
  <c r="H284" i="12"/>
  <c r="I284" i="12"/>
  <c r="J284" i="12"/>
  <c r="K284" i="12"/>
  <c r="L284" i="12"/>
  <c r="D285" i="12"/>
  <c r="E285" i="12"/>
  <c r="F285" i="12"/>
  <c r="G285" i="12"/>
  <c r="H285" i="12"/>
  <c r="I285" i="12"/>
  <c r="J285" i="12"/>
  <c r="K285" i="12"/>
  <c r="L285" i="12"/>
  <c r="D286" i="12"/>
  <c r="E286" i="12"/>
  <c r="F286" i="12"/>
  <c r="G286" i="12"/>
  <c r="H286" i="12"/>
  <c r="I286" i="12"/>
  <c r="J286" i="12"/>
  <c r="K286" i="12"/>
  <c r="L286" i="12"/>
  <c r="D287" i="12"/>
  <c r="E287" i="12"/>
  <c r="F287" i="12"/>
  <c r="G287" i="12"/>
  <c r="H287" i="12"/>
  <c r="I287" i="12"/>
  <c r="J287" i="12"/>
  <c r="K287" i="12"/>
  <c r="L287" i="12"/>
  <c r="D288" i="12"/>
  <c r="E288" i="12"/>
  <c r="F288" i="12"/>
  <c r="G288" i="12"/>
  <c r="H288" i="12"/>
  <c r="I288" i="12"/>
  <c r="J288" i="12"/>
  <c r="K288" i="12"/>
  <c r="L288" i="12"/>
  <c r="D289" i="12"/>
  <c r="E289" i="12"/>
  <c r="F289" i="12"/>
  <c r="G289" i="12"/>
  <c r="H289" i="12"/>
  <c r="I289" i="12"/>
  <c r="J289" i="12"/>
  <c r="K289" i="12"/>
  <c r="L289" i="12"/>
  <c r="D290" i="12"/>
  <c r="E290" i="12"/>
  <c r="F290" i="12"/>
  <c r="G290" i="12"/>
  <c r="H290" i="12"/>
  <c r="I290" i="12"/>
  <c r="J290" i="12"/>
  <c r="K290" i="12"/>
  <c r="L290" i="12"/>
  <c r="C291" i="12"/>
  <c r="E291" i="12"/>
  <c r="G291" i="12"/>
  <c r="I291" i="12"/>
  <c r="K291" i="12"/>
  <c r="D292" i="12"/>
  <c r="F292" i="12"/>
  <c r="H292" i="12"/>
  <c r="J292" i="12"/>
  <c r="L292" i="12"/>
  <c r="D293" i="12"/>
  <c r="E293" i="12"/>
  <c r="F293" i="12"/>
  <c r="G293" i="12"/>
  <c r="H293" i="12"/>
  <c r="I293" i="12"/>
  <c r="J293" i="12"/>
  <c r="K293" i="12"/>
  <c r="L293" i="12"/>
  <c r="D294" i="12"/>
  <c r="D308" i="12" s="1"/>
  <c r="E309" i="12" s="1"/>
  <c r="I309" i="12" s="1"/>
  <c r="E294" i="12"/>
  <c r="F294" i="12"/>
  <c r="F308" i="12" s="1"/>
  <c r="G294" i="12"/>
  <c r="H294" i="12"/>
  <c r="H308" i="12" s="1"/>
  <c r="I294" i="12"/>
  <c r="J294" i="12"/>
  <c r="K294" i="12"/>
  <c r="L294" i="12"/>
  <c r="L308" i="12" s="1"/>
  <c r="D295" i="12"/>
  <c r="E295" i="12"/>
  <c r="F295" i="12"/>
  <c r="G295" i="12"/>
  <c r="H295" i="12"/>
  <c r="I295" i="12"/>
  <c r="J295" i="12"/>
  <c r="K295" i="12"/>
  <c r="L295" i="12"/>
  <c r="D296" i="12"/>
  <c r="E296" i="12"/>
  <c r="F296" i="12"/>
  <c r="G296" i="12"/>
  <c r="H296" i="12"/>
  <c r="I296" i="12"/>
  <c r="J296" i="12"/>
  <c r="K296" i="12"/>
  <c r="L296" i="12"/>
  <c r="D297" i="12"/>
  <c r="E297" i="12"/>
  <c r="F297" i="12"/>
  <c r="G297" i="12"/>
  <c r="H297" i="12"/>
  <c r="I297" i="12"/>
  <c r="J297" i="12"/>
  <c r="K297" i="12"/>
  <c r="L297" i="12"/>
  <c r="D298" i="12"/>
  <c r="E298" i="12"/>
  <c r="F298" i="12"/>
  <c r="G298" i="12"/>
  <c r="H298" i="12"/>
  <c r="I298" i="12"/>
  <c r="J298" i="12"/>
  <c r="K298" i="12"/>
  <c r="L298" i="12"/>
  <c r="D299" i="12"/>
  <c r="E299" i="12"/>
  <c r="F299" i="12"/>
  <c r="G299" i="12"/>
  <c r="H299" i="12"/>
  <c r="I299" i="12"/>
  <c r="J299" i="12"/>
  <c r="K299" i="12"/>
  <c r="L299" i="12"/>
  <c r="D300" i="12"/>
  <c r="E300" i="12"/>
  <c r="F300" i="12"/>
  <c r="G300" i="12"/>
  <c r="H300" i="12"/>
  <c r="I300" i="12"/>
  <c r="J300" i="12"/>
  <c r="K300" i="12"/>
  <c r="L300" i="12"/>
  <c r="D301" i="12"/>
  <c r="E301" i="12"/>
  <c r="F301" i="12"/>
  <c r="G301" i="12"/>
  <c r="H301" i="12"/>
  <c r="I301" i="12"/>
  <c r="J301" i="12"/>
  <c r="K301" i="12"/>
  <c r="L301" i="12"/>
  <c r="D302" i="12"/>
  <c r="E302" i="12"/>
  <c r="F302" i="12"/>
  <c r="G302" i="12"/>
  <c r="H302" i="12"/>
  <c r="I302" i="12"/>
  <c r="J302" i="12"/>
  <c r="K302" i="12"/>
  <c r="L302" i="12"/>
  <c r="D303" i="12"/>
  <c r="E303" i="12"/>
  <c r="F303" i="12"/>
  <c r="G303" i="12"/>
  <c r="H303" i="12"/>
  <c r="I303" i="12"/>
  <c r="J303" i="12"/>
  <c r="K303" i="12"/>
  <c r="L303" i="12"/>
  <c r="D304" i="12"/>
  <c r="E304" i="12"/>
  <c r="F304" i="12"/>
  <c r="G304" i="12"/>
  <c r="H304" i="12"/>
  <c r="I304" i="12"/>
  <c r="J304" i="12"/>
  <c r="K304" i="12"/>
  <c r="L304" i="12"/>
  <c r="D305" i="12"/>
  <c r="E305" i="12"/>
  <c r="F305" i="12"/>
  <c r="G305" i="12"/>
  <c r="H305" i="12"/>
  <c r="I305" i="12"/>
  <c r="J305" i="12"/>
  <c r="K305" i="12"/>
  <c r="L305" i="12"/>
  <c r="D306" i="12"/>
  <c r="E306" i="12"/>
  <c r="F306" i="12"/>
  <c r="G306" i="12"/>
  <c r="H306" i="12"/>
  <c r="I306" i="12"/>
  <c r="J306" i="12"/>
  <c r="K306" i="12"/>
  <c r="L306" i="12"/>
  <c r="D307" i="12"/>
  <c r="E307" i="12"/>
  <c r="F307" i="12"/>
  <c r="G307" i="12"/>
  <c r="H307" i="12"/>
  <c r="I307" i="12"/>
  <c r="J307" i="12"/>
  <c r="K307" i="12"/>
  <c r="L307" i="12"/>
  <c r="C308" i="12"/>
  <c r="E308" i="12"/>
  <c r="G308" i="12"/>
  <c r="I308" i="12"/>
  <c r="K308" i="12"/>
  <c r="D309" i="12"/>
  <c r="F309" i="12"/>
  <c r="H309" i="12"/>
  <c r="J309" i="12"/>
  <c r="L309" i="12"/>
  <c r="D310" i="12"/>
  <c r="E310" i="12"/>
  <c r="F310" i="12"/>
  <c r="G310" i="12"/>
  <c r="H310" i="12"/>
  <c r="I310" i="12"/>
  <c r="J310" i="12"/>
  <c r="K310" i="12"/>
  <c r="L310" i="12"/>
  <c r="D311" i="12"/>
  <c r="D325" i="12" s="1"/>
  <c r="E326" i="12" s="1"/>
  <c r="I326" i="12" s="1"/>
  <c r="E311" i="12"/>
  <c r="F311" i="12"/>
  <c r="F325" i="12" s="1"/>
  <c r="G311" i="12"/>
  <c r="H311" i="12"/>
  <c r="H325" i="12" s="1"/>
  <c r="I311" i="12"/>
  <c r="J311" i="12"/>
  <c r="K311" i="12"/>
  <c r="L311" i="12"/>
  <c r="L325" i="12" s="1"/>
  <c r="D312" i="12"/>
  <c r="E312" i="12"/>
  <c r="F312" i="12"/>
  <c r="G312" i="12"/>
  <c r="H312" i="12"/>
  <c r="I312" i="12"/>
  <c r="J312" i="12"/>
  <c r="K312" i="12"/>
  <c r="L312" i="12"/>
  <c r="D313" i="12"/>
  <c r="E313" i="12"/>
  <c r="F313" i="12"/>
  <c r="G313" i="12"/>
  <c r="H313" i="12"/>
  <c r="I313" i="12"/>
  <c r="J313" i="12"/>
  <c r="K313" i="12"/>
  <c r="L313" i="12"/>
  <c r="D314" i="12"/>
  <c r="E314" i="12"/>
  <c r="F314" i="12"/>
  <c r="G314" i="12"/>
  <c r="H314" i="12"/>
  <c r="I314" i="12"/>
  <c r="J314" i="12"/>
  <c r="K314" i="12"/>
  <c r="L314" i="12"/>
  <c r="D315" i="12"/>
  <c r="E315" i="12"/>
  <c r="F315" i="12"/>
  <c r="G315" i="12"/>
  <c r="H315" i="12"/>
  <c r="I315" i="12"/>
  <c r="J315" i="12"/>
  <c r="K315" i="12"/>
  <c r="L315" i="12"/>
  <c r="D316" i="12"/>
  <c r="E316" i="12"/>
  <c r="F316" i="12"/>
  <c r="G316" i="12"/>
  <c r="H316" i="12"/>
  <c r="I316" i="12"/>
  <c r="J316" i="12"/>
  <c r="K316" i="12"/>
  <c r="L316" i="12"/>
  <c r="D317" i="12"/>
  <c r="E317" i="12"/>
  <c r="F317" i="12"/>
  <c r="G317" i="12"/>
  <c r="H317" i="12"/>
  <c r="I317" i="12"/>
  <c r="J317" i="12"/>
  <c r="K317" i="12"/>
  <c r="L317" i="12"/>
  <c r="D318" i="12"/>
  <c r="E318" i="12"/>
  <c r="F318" i="12"/>
  <c r="G318" i="12"/>
  <c r="H318" i="12"/>
  <c r="I318" i="12"/>
  <c r="J318" i="12"/>
  <c r="K318" i="12"/>
  <c r="L318" i="12"/>
  <c r="D319" i="12"/>
  <c r="E319" i="12"/>
  <c r="F319" i="12"/>
  <c r="G319" i="12"/>
  <c r="H319" i="12"/>
  <c r="I319" i="12"/>
  <c r="J319" i="12"/>
  <c r="K319" i="12"/>
  <c r="L319" i="12"/>
  <c r="D320" i="12"/>
  <c r="E320" i="12"/>
  <c r="F320" i="12"/>
  <c r="G320" i="12"/>
  <c r="H320" i="12"/>
  <c r="I320" i="12"/>
  <c r="J320" i="12"/>
  <c r="K320" i="12"/>
  <c r="L320" i="12"/>
  <c r="D321" i="12"/>
  <c r="E321" i="12"/>
  <c r="F321" i="12"/>
  <c r="G321" i="12"/>
  <c r="H321" i="12"/>
  <c r="I321" i="12"/>
  <c r="J321" i="12"/>
  <c r="K321" i="12"/>
  <c r="L321" i="12"/>
  <c r="D322" i="12"/>
  <c r="E322" i="12"/>
  <c r="F322" i="12"/>
  <c r="G322" i="12"/>
  <c r="H322" i="12"/>
  <c r="I322" i="12"/>
  <c r="J322" i="12"/>
  <c r="K322" i="12"/>
  <c r="L322" i="12"/>
  <c r="D323" i="12"/>
  <c r="E323" i="12"/>
  <c r="F323" i="12"/>
  <c r="G323" i="12"/>
  <c r="H323" i="12"/>
  <c r="I323" i="12"/>
  <c r="J323" i="12"/>
  <c r="K323" i="12"/>
  <c r="L323" i="12"/>
  <c r="D324" i="12"/>
  <c r="E324" i="12"/>
  <c r="F324" i="12"/>
  <c r="G324" i="12"/>
  <c r="H324" i="12"/>
  <c r="I324" i="12"/>
  <c r="J324" i="12"/>
  <c r="K324" i="12"/>
  <c r="L324" i="12"/>
  <c r="C325" i="12"/>
  <c r="E325" i="12"/>
  <c r="G325" i="12"/>
  <c r="I325" i="12"/>
  <c r="K325" i="12"/>
  <c r="D326" i="12"/>
  <c r="F326" i="12"/>
  <c r="H326" i="12"/>
  <c r="J326" i="12"/>
  <c r="L326" i="12"/>
  <c r="D327" i="12"/>
  <c r="E327" i="12"/>
  <c r="F327" i="12"/>
  <c r="G327" i="12"/>
  <c r="H327" i="12"/>
  <c r="I327" i="12"/>
  <c r="J327" i="12"/>
  <c r="K327" i="12"/>
  <c r="L327" i="12"/>
  <c r="D328" i="12"/>
  <c r="D342" i="12" s="1"/>
  <c r="E343" i="12" s="1"/>
  <c r="I343" i="12" s="1"/>
  <c r="E328" i="12"/>
  <c r="F328" i="12"/>
  <c r="F342" i="12" s="1"/>
  <c r="G328" i="12"/>
  <c r="H328" i="12"/>
  <c r="H342" i="12" s="1"/>
  <c r="I328" i="12"/>
  <c r="J328" i="12"/>
  <c r="K328" i="12"/>
  <c r="L328" i="12"/>
  <c r="L342" i="12" s="1"/>
  <c r="D329" i="12"/>
  <c r="E329" i="12"/>
  <c r="F329" i="12"/>
  <c r="G329" i="12"/>
  <c r="H329" i="12"/>
  <c r="I329" i="12"/>
  <c r="J329" i="12"/>
  <c r="K329" i="12"/>
  <c r="L329" i="12"/>
  <c r="D330" i="12"/>
  <c r="E330" i="12"/>
  <c r="F330" i="12"/>
  <c r="G330" i="12"/>
  <c r="H330" i="12"/>
  <c r="I330" i="12"/>
  <c r="J330" i="12"/>
  <c r="K330" i="12"/>
  <c r="L330" i="12"/>
  <c r="D331" i="12"/>
  <c r="E331" i="12"/>
  <c r="F331" i="12"/>
  <c r="G331" i="12"/>
  <c r="H331" i="12"/>
  <c r="I331" i="12"/>
  <c r="J331" i="12"/>
  <c r="K331" i="12"/>
  <c r="L331" i="12"/>
  <c r="D332" i="12"/>
  <c r="E332" i="12"/>
  <c r="F332" i="12"/>
  <c r="G332" i="12"/>
  <c r="H332" i="12"/>
  <c r="I332" i="12"/>
  <c r="J332" i="12"/>
  <c r="K332" i="12"/>
  <c r="L332" i="12"/>
  <c r="D333" i="12"/>
  <c r="E333" i="12"/>
  <c r="F333" i="12"/>
  <c r="G333" i="12"/>
  <c r="H333" i="12"/>
  <c r="I333" i="12"/>
  <c r="J333" i="12"/>
  <c r="K333" i="12"/>
  <c r="L333" i="12"/>
  <c r="D334" i="12"/>
  <c r="E334" i="12"/>
  <c r="F334" i="12"/>
  <c r="G334" i="12"/>
  <c r="H334" i="12"/>
  <c r="I334" i="12"/>
  <c r="J334" i="12"/>
  <c r="K334" i="12"/>
  <c r="L334" i="12"/>
  <c r="D335" i="12"/>
  <c r="E335" i="12"/>
  <c r="F335" i="12"/>
  <c r="G335" i="12"/>
  <c r="H335" i="12"/>
  <c r="I335" i="12"/>
  <c r="J335" i="12"/>
  <c r="K335" i="12"/>
  <c r="L335" i="12"/>
  <c r="D336" i="12"/>
  <c r="E336" i="12"/>
  <c r="F336" i="12"/>
  <c r="G336" i="12"/>
  <c r="H336" i="12"/>
  <c r="I336" i="12"/>
  <c r="J336" i="12"/>
  <c r="K336" i="12"/>
  <c r="L336" i="12"/>
  <c r="D337" i="12"/>
  <c r="E337" i="12"/>
  <c r="F337" i="12"/>
  <c r="G337" i="12"/>
  <c r="H337" i="12"/>
  <c r="I337" i="12"/>
  <c r="J337" i="12"/>
  <c r="K337" i="12"/>
  <c r="L337" i="12"/>
  <c r="D338" i="12"/>
  <c r="E338" i="12"/>
  <c r="F338" i="12"/>
  <c r="G338" i="12"/>
  <c r="H338" i="12"/>
  <c r="I338" i="12"/>
  <c r="J338" i="12"/>
  <c r="K338" i="12"/>
  <c r="L338" i="12"/>
  <c r="D339" i="12"/>
  <c r="E339" i="12"/>
  <c r="F339" i="12"/>
  <c r="G339" i="12"/>
  <c r="H339" i="12"/>
  <c r="I339" i="12"/>
  <c r="J339" i="12"/>
  <c r="K339" i="12"/>
  <c r="L339" i="12"/>
  <c r="D340" i="12"/>
  <c r="E340" i="12"/>
  <c r="F340" i="12"/>
  <c r="G340" i="12"/>
  <c r="H340" i="12"/>
  <c r="I340" i="12"/>
  <c r="J340" i="12"/>
  <c r="K340" i="12"/>
  <c r="L340" i="12"/>
  <c r="D341" i="12"/>
  <c r="E341" i="12"/>
  <c r="F341" i="12"/>
  <c r="G341" i="12"/>
  <c r="H341" i="12"/>
  <c r="I341" i="12"/>
  <c r="J341" i="12"/>
  <c r="K341" i="12"/>
  <c r="L341" i="12"/>
  <c r="C342" i="12"/>
  <c r="E342" i="12"/>
  <c r="G342" i="12"/>
  <c r="I342" i="12"/>
  <c r="K342" i="12"/>
  <c r="D343" i="12"/>
  <c r="F343" i="12"/>
  <c r="H343" i="12"/>
  <c r="J343" i="12"/>
  <c r="L343" i="12"/>
  <c r="D344" i="12"/>
  <c r="E344" i="12"/>
  <c r="F344" i="12"/>
  <c r="G344" i="12"/>
  <c r="H344" i="12"/>
  <c r="I344" i="12"/>
  <c r="J344" i="12"/>
  <c r="K344" i="12"/>
  <c r="L344" i="12"/>
  <c r="D345" i="12"/>
  <c r="D359" i="12" s="1"/>
  <c r="E360" i="12" s="1"/>
  <c r="I360" i="12" s="1"/>
  <c r="E345" i="12"/>
  <c r="F345" i="12"/>
  <c r="F359" i="12" s="1"/>
  <c r="G345" i="12"/>
  <c r="H345" i="12"/>
  <c r="H359" i="12" s="1"/>
  <c r="I345" i="12"/>
  <c r="J345" i="12"/>
  <c r="K345" i="12"/>
  <c r="L345" i="12"/>
  <c r="L359" i="12" s="1"/>
  <c r="D346" i="12"/>
  <c r="E346" i="12"/>
  <c r="F346" i="12"/>
  <c r="G346" i="12"/>
  <c r="H346" i="12"/>
  <c r="I346" i="12"/>
  <c r="J346" i="12"/>
  <c r="K346" i="12"/>
  <c r="L346" i="12"/>
  <c r="D347" i="12"/>
  <c r="E347" i="12"/>
  <c r="F347" i="12"/>
  <c r="G347" i="12"/>
  <c r="H347" i="12"/>
  <c r="I347" i="12"/>
  <c r="J347" i="12"/>
  <c r="K347" i="12"/>
  <c r="L347" i="12"/>
  <c r="D348" i="12"/>
  <c r="E348" i="12"/>
  <c r="F348" i="12"/>
  <c r="G348" i="12"/>
  <c r="H348" i="12"/>
  <c r="I348" i="12"/>
  <c r="J348" i="12"/>
  <c r="K348" i="12"/>
  <c r="L348" i="12"/>
  <c r="D349" i="12"/>
  <c r="E349" i="12"/>
  <c r="F349" i="12"/>
  <c r="G349" i="12"/>
  <c r="H349" i="12"/>
  <c r="I349" i="12"/>
  <c r="J349" i="12"/>
  <c r="K349" i="12"/>
  <c r="L349" i="12"/>
  <c r="D350" i="12"/>
  <c r="E350" i="12"/>
  <c r="F350" i="12"/>
  <c r="G350" i="12"/>
  <c r="H350" i="12"/>
  <c r="I350" i="12"/>
  <c r="J350" i="12"/>
  <c r="K350" i="12"/>
  <c r="L350" i="12"/>
  <c r="D351" i="12"/>
  <c r="E351" i="12"/>
  <c r="F351" i="12"/>
  <c r="G351" i="12"/>
  <c r="H351" i="12"/>
  <c r="I351" i="12"/>
  <c r="J351" i="12"/>
  <c r="K351" i="12"/>
  <c r="L351" i="12"/>
  <c r="D352" i="12"/>
  <c r="E352" i="12"/>
  <c r="F352" i="12"/>
  <c r="G352" i="12"/>
  <c r="H352" i="12"/>
  <c r="I352" i="12"/>
  <c r="J352" i="12"/>
  <c r="K352" i="12"/>
  <c r="L352" i="12"/>
  <c r="D353" i="12"/>
  <c r="E353" i="12"/>
  <c r="F353" i="12"/>
  <c r="G353" i="12"/>
  <c r="H353" i="12"/>
  <c r="I353" i="12"/>
  <c r="J353" i="12"/>
  <c r="K353" i="12"/>
  <c r="L353" i="12"/>
  <c r="D354" i="12"/>
  <c r="E354" i="12"/>
  <c r="F354" i="12"/>
  <c r="G354" i="12"/>
  <c r="H354" i="12"/>
  <c r="I354" i="12"/>
  <c r="J354" i="12"/>
  <c r="K354" i="12"/>
  <c r="L354" i="12"/>
  <c r="D355" i="12"/>
  <c r="E355" i="12"/>
  <c r="F355" i="12"/>
  <c r="G355" i="12"/>
  <c r="H355" i="12"/>
  <c r="I355" i="12"/>
  <c r="J355" i="12"/>
  <c r="K355" i="12"/>
  <c r="L355" i="12"/>
  <c r="D356" i="12"/>
  <c r="E356" i="12"/>
  <c r="F356" i="12"/>
  <c r="G356" i="12"/>
  <c r="H356" i="12"/>
  <c r="I356" i="12"/>
  <c r="J356" i="12"/>
  <c r="K356" i="12"/>
  <c r="L356" i="12"/>
  <c r="D357" i="12"/>
  <c r="E357" i="12"/>
  <c r="F357" i="12"/>
  <c r="G357" i="12"/>
  <c r="H357" i="12"/>
  <c r="I357" i="12"/>
  <c r="J357" i="12"/>
  <c r="K357" i="12"/>
  <c r="L357" i="12"/>
  <c r="D358" i="12"/>
  <c r="E358" i="12"/>
  <c r="F358" i="12"/>
  <c r="G358" i="12"/>
  <c r="H358" i="12"/>
  <c r="I358" i="12"/>
  <c r="J358" i="12"/>
  <c r="K358" i="12"/>
  <c r="L358" i="12"/>
  <c r="C359" i="12"/>
  <c r="E359" i="12"/>
  <c r="G359" i="12"/>
  <c r="I359" i="12"/>
  <c r="K359" i="12"/>
  <c r="D360" i="12"/>
  <c r="F360" i="12"/>
  <c r="H360" i="12"/>
  <c r="J360" i="12"/>
  <c r="L360" i="12"/>
  <c r="D361" i="12"/>
  <c r="E361" i="12"/>
  <c r="F361" i="12"/>
  <c r="G361" i="12"/>
  <c r="H361" i="12"/>
  <c r="I361" i="12"/>
  <c r="J361" i="12"/>
  <c r="K361" i="12"/>
  <c r="L361" i="12"/>
  <c r="D362" i="12"/>
  <c r="D376" i="12" s="1"/>
  <c r="E377" i="12" s="1"/>
  <c r="I377" i="12" s="1"/>
  <c r="E362" i="12"/>
  <c r="F362" i="12"/>
  <c r="F376" i="12" s="1"/>
  <c r="G362" i="12"/>
  <c r="H362" i="12"/>
  <c r="H376" i="12" s="1"/>
  <c r="I362" i="12"/>
  <c r="J362" i="12"/>
  <c r="K362" i="12"/>
  <c r="L362" i="12"/>
  <c r="L376" i="12" s="1"/>
  <c r="D363" i="12"/>
  <c r="E363" i="12"/>
  <c r="F363" i="12"/>
  <c r="G363" i="12"/>
  <c r="H363" i="12"/>
  <c r="I363" i="12"/>
  <c r="J363" i="12"/>
  <c r="K363" i="12"/>
  <c r="L363" i="12"/>
  <c r="D364" i="12"/>
  <c r="E364" i="12"/>
  <c r="F364" i="12"/>
  <c r="G364" i="12"/>
  <c r="H364" i="12"/>
  <c r="I364" i="12"/>
  <c r="J364" i="12"/>
  <c r="K364" i="12"/>
  <c r="L364" i="12"/>
  <c r="D365" i="12"/>
  <c r="E365" i="12"/>
  <c r="F365" i="12"/>
  <c r="G365" i="12"/>
  <c r="H365" i="12"/>
  <c r="I365" i="12"/>
  <c r="J365" i="12"/>
  <c r="K365" i="12"/>
  <c r="L365" i="12"/>
  <c r="D366" i="12"/>
  <c r="E366" i="12"/>
  <c r="F366" i="12"/>
  <c r="G366" i="12"/>
  <c r="H366" i="12"/>
  <c r="I366" i="12"/>
  <c r="J366" i="12"/>
  <c r="K366" i="12"/>
  <c r="L366" i="12"/>
  <c r="D367" i="12"/>
  <c r="E367" i="12"/>
  <c r="F367" i="12"/>
  <c r="G367" i="12"/>
  <c r="H367" i="12"/>
  <c r="I367" i="12"/>
  <c r="J367" i="12"/>
  <c r="K367" i="12"/>
  <c r="L367" i="12"/>
  <c r="D368" i="12"/>
  <c r="E368" i="12"/>
  <c r="F368" i="12"/>
  <c r="G368" i="12"/>
  <c r="H368" i="12"/>
  <c r="I368" i="12"/>
  <c r="J368" i="12"/>
  <c r="K368" i="12"/>
  <c r="L368" i="12"/>
  <c r="D369" i="12"/>
  <c r="E369" i="12"/>
  <c r="F369" i="12"/>
  <c r="G369" i="12"/>
  <c r="H369" i="12"/>
  <c r="I369" i="12"/>
  <c r="J369" i="12"/>
  <c r="K369" i="12"/>
  <c r="L369" i="12"/>
  <c r="D370" i="12"/>
  <c r="E370" i="12"/>
  <c r="F370" i="12"/>
  <c r="G370" i="12"/>
  <c r="H370" i="12"/>
  <c r="I370" i="12"/>
  <c r="J370" i="12"/>
  <c r="K370" i="12"/>
  <c r="L370" i="12"/>
  <c r="D371" i="12"/>
  <c r="E371" i="12"/>
  <c r="F371" i="12"/>
  <c r="G371" i="12"/>
  <c r="H371" i="12"/>
  <c r="I371" i="12"/>
  <c r="J371" i="12"/>
  <c r="K371" i="12"/>
  <c r="L371" i="12"/>
  <c r="D372" i="12"/>
  <c r="E372" i="12"/>
  <c r="F372" i="12"/>
  <c r="G372" i="12"/>
  <c r="H372" i="12"/>
  <c r="I372" i="12"/>
  <c r="J372" i="12"/>
  <c r="K372" i="12"/>
  <c r="L372" i="12"/>
  <c r="D373" i="12"/>
  <c r="E373" i="12"/>
  <c r="F373" i="12"/>
  <c r="G373" i="12"/>
  <c r="H373" i="12"/>
  <c r="I373" i="12"/>
  <c r="J373" i="12"/>
  <c r="K373" i="12"/>
  <c r="L373" i="12"/>
  <c r="D374" i="12"/>
  <c r="E374" i="12"/>
  <c r="F374" i="12"/>
  <c r="G374" i="12"/>
  <c r="H374" i="12"/>
  <c r="I374" i="12"/>
  <c r="J374" i="12"/>
  <c r="K374" i="12"/>
  <c r="L374" i="12"/>
  <c r="D375" i="12"/>
  <c r="E375" i="12"/>
  <c r="F375" i="12"/>
  <c r="G375" i="12"/>
  <c r="H375" i="12"/>
  <c r="I375" i="12"/>
  <c r="J375" i="12"/>
  <c r="K375" i="12"/>
  <c r="L375" i="12"/>
  <c r="C376" i="12"/>
  <c r="E376" i="12"/>
  <c r="G376" i="12"/>
  <c r="I376" i="12"/>
  <c r="K376" i="12"/>
  <c r="D377" i="12"/>
  <c r="F377" i="12"/>
  <c r="H377" i="12"/>
  <c r="J377" i="12"/>
  <c r="L377" i="12"/>
  <c r="D378" i="12"/>
  <c r="E378" i="12"/>
  <c r="F378" i="12"/>
  <c r="G378" i="12"/>
  <c r="H378" i="12"/>
  <c r="I378" i="12"/>
  <c r="J378" i="12"/>
  <c r="K378" i="12"/>
  <c r="L378" i="12"/>
  <c r="D379" i="12"/>
  <c r="D393" i="12" s="1"/>
  <c r="E394" i="12" s="1"/>
  <c r="I394" i="12" s="1"/>
  <c r="E379" i="12"/>
  <c r="F379" i="12"/>
  <c r="F393" i="12" s="1"/>
  <c r="G379" i="12"/>
  <c r="H379" i="12"/>
  <c r="H393" i="12" s="1"/>
  <c r="I379" i="12"/>
  <c r="J379" i="12"/>
  <c r="K379" i="12"/>
  <c r="L379" i="12"/>
  <c r="L393" i="12" s="1"/>
  <c r="D380" i="12"/>
  <c r="E380" i="12"/>
  <c r="F380" i="12"/>
  <c r="G380" i="12"/>
  <c r="H380" i="12"/>
  <c r="I380" i="12"/>
  <c r="J380" i="12"/>
  <c r="K380" i="12"/>
  <c r="L380" i="12"/>
  <c r="D381" i="12"/>
  <c r="E381" i="12"/>
  <c r="F381" i="12"/>
  <c r="G381" i="12"/>
  <c r="H381" i="12"/>
  <c r="I381" i="12"/>
  <c r="J381" i="12"/>
  <c r="K381" i="12"/>
  <c r="L381" i="12"/>
  <c r="D382" i="12"/>
  <c r="E382" i="12"/>
  <c r="F382" i="12"/>
  <c r="G382" i="12"/>
  <c r="H382" i="12"/>
  <c r="I382" i="12"/>
  <c r="J382" i="12"/>
  <c r="K382" i="12"/>
  <c r="L382" i="12"/>
  <c r="D383" i="12"/>
  <c r="E383" i="12"/>
  <c r="F383" i="12"/>
  <c r="G383" i="12"/>
  <c r="H383" i="12"/>
  <c r="I383" i="12"/>
  <c r="J383" i="12"/>
  <c r="K383" i="12"/>
  <c r="L383" i="12"/>
  <c r="D384" i="12"/>
  <c r="E384" i="12"/>
  <c r="F384" i="12"/>
  <c r="G384" i="12"/>
  <c r="H384" i="12"/>
  <c r="I384" i="12"/>
  <c r="J384" i="12"/>
  <c r="K384" i="12"/>
  <c r="L384" i="12"/>
  <c r="D385" i="12"/>
  <c r="E385" i="12"/>
  <c r="F385" i="12"/>
  <c r="G385" i="12"/>
  <c r="H385" i="12"/>
  <c r="I385" i="12"/>
  <c r="J385" i="12"/>
  <c r="K385" i="12"/>
  <c r="L385" i="12"/>
  <c r="D386" i="12"/>
  <c r="E386" i="12"/>
  <c r="F386" i="12"/>
  <c r="G386" i="12"/>
  <c r="H386" i="12"/>
  <c r="I386" i="12"/>
  <c r="J386" i="12"/>
  <c r="K386" i="12"/>
  <c r="L386" i="12"/>
  <c r="D387" i="12"/>
  <c r="E387" i="12"/>
  <c r="F387" i="12"/>
  <c r="G387" i="12"/>
  <c r="H387" i="12"/>
  <c r="I387" i="12"/>
  <c r="J387" i="12"/>
  <c r="K387" i="12"/>
  <c r="L387" i="12"/>
  <c r="D388" i="12"/>
  <c r="E388" i="12"/>
  <c r="F388" i="12"/>
  <c r="G388" i="12"/>
  <c r="H388" i="12"/>
  <c r="I388" i="12"/>
  <c r="J388" i="12"/>
  <c r="K388" i="12"/>
  <c r="L388" i="12"/>
  <c r="D389" i="12"/>
  <c r="E389" i="12"/>
  <c r="F389" i="12"/>
  <c r="G389" i="12"/>
  <c r="H389" i="12"/>
  <c r="I389" i="12"/>
  <c r="J389" i="12"/>
  <c r="K389" i="12"/>
  <c r="L389" i="12"/>
  <c r="D390" i="12"/>
  <c r="E390" i="12"/>
  <c r="F390" i="12"/>
  <c r="G390" i="12"/>
  <c r="H390" i="12"/>
  <c r="I390" i="12"/>
  <c r="J390" i="12"/>
  <c r="K390" i="12"/>
  <c r="L390" i="12"/>
  <c r="D391" i="12"/>
  <c r="E391" i="12"/>
  <c r="F391" i="12"/>
  <c r="G391" i="12"/>
  <c r="H391" i="12"/>
  <c r="I391" i="12"/>
  <c r="J391" i="12"/>
  <c r="K391" i="12"/>
  <c r="L391" i="12"/>
  <c r="D392" i="12"/>
  <c r="E392" i="12"/>
  <c r="F392" i="12"/>
  <c r="G392" i="12"/>
  <c r="H392" i="12"/>
  <c r="I392" i="12"/>
  <c r="J392" i="12"/>
  <c r="K392" i="12"/>
  <c r="L392" i="12"/>
  <c r="C393" i="12"/>
  <c r="E393" i="12"/>
  <c r="G393" i="12"/>
  <c r="I393" i="12"/>
  <c r="K393" i="12"/>
  <c r="D394" i="12"/>
  <c r="F394" i="12"/>
  <c r="H394" i="12"/>
  <c r="J394" i="12"/>
  <c r="L394" i="12"/>
  <c r="D395" i="12"/>
  <c r="E395" i="12"/>
  <c r="F395" i="12"/>
  <c r="G395" i="12"/>
  <c r="H395" i="12"/>
  <c r="I395" i="12"/>
  <c r="J395" i="12"/>
  <c r="K395" i="12"/>
  <c r="L395" i="12"/>
  <c r="D396" i="12"/>
  <c r="D410" i="12" s="1"/>
  <c r="E411" i="12" s="1"/>
  <c r="I411" i="12" s="1"/>
  <c r="E396" i="12"/>
  <c r="F396" i="12"/>
  <c r="F410" i="12" s="1"/>
  <c r="G396" i="12"/>
  <c r="H396" i="12"/>
  <c r="H410" i="12" s="1"/>
  <c r="I396" i="12"/>
  <c r="J396" i="12"/>
  <c r="K396" i="12"/>
  <c r="L396" i="12"/>
  <c r="L410" i="12" s="1"/>
  <c r="D397" i="12"/>
  <c r="E397" i="12"/>
  <c r="F397" i="12"/>
  <c r="G397" i="12"/>
  <c r="H397" i="12"/>
  <c r="I397" i="12"/>
  <c r="J397" i="12"/>
  <c r="K397" i="12"/>
  <c r="L397" i="12"/>
  <c r="D398" i="12"/>
  <c r="E398" i="12"/>
  <c r="F398" i="12"/>
  <c r="G398" i="12"/>
  <c r="H398" i="12"/>
  <c r="I398" i="12"/>
  <c r="J398" i="12"/>
  <c r="K398" i="12"/>
  <c r="L398" i="12"/>
  <c r="D399" i="12"/>
  <c r="E399" i="12"/>
  <c r="F399" i="12"/>
  <c r="G399" i="12"/>
  <c r="H399" i="12"/>
  <c r="I399" i="12"/>
  <c r="J399" i="12"/>
  <c r="K399" i="12"/>
  <c r="L399" i="12"/>
  <c r="D400" i="12"/>
  <c r="E400" i="12"/>
  <c r="F400" i="12"/>
  <c r="G400" i="12"/>
  <c r="H400" i="12"/>
  <c r="I400" i="12"/>
  <c r="J400" i="12"/>
  <c r="K400" i="12"/>
  <c r="L400" i="12"/>
  <c r="D401" i="12"/>
  <c r="E401" i="12"/>
  <c r="F401" i="12"/>
  <c r="G401" i="12"/>
  <c r="H401" i="12"/>
  <c r="I401" i="12"/>
  <c r="J401" i="12"/>
  <c r="K401" i="12"/>
  <c r="L401" i="12"/>
  <c r="D402" i="12"/>
  <c r="E402" i="12"/>
  <c r="F402" i="12"/>
  <c r="G402" i="12"/>
  <c r="H402" i="12"/>
  <c r="I402" i="12"/>
  <c r="J402" i="12"/>
  <c r="K402" i="12"/>
  <c r="L402" i="12"/>
  <c r="D403" i="12"/>
  <c r="E403" i="12"/>
  <c r="F403" i="12"/>
  <c r="G403" i="12"/>
  <c r="H403" i="12"/>
  <c r="I403" i="12"/>
  <c r="J403" i="12"/>
  <c r="K403" i="12"/>
  <c r="L403" i="12"/>
  <c r="D404" i="12"/>
  <c r="E404" i="12"/>
  <c r="F404" i="12"/>
  <c r="G404" i="12"/>
  <c r="H404" i="12"/>
  <c r="I404" i="12"/>
  <c r="J404" i="12"/>
  <c r="K404" i="12"/>
  <c r="L404" i="12"/>
  <c r="D405" i="12"/>
  <c r="E405" i="12"/>
  <c r="F405" i="12"/>
  <c r="G405" i="12"/>
  <c r="H405" i="12"/>
  <c r="I405" i="12"/>
  <c r="J405" i="12"/>
  <c r="K405" i="12"/>
  <c r="L405" i="12"/>
  <c r="D406" i="12"/>
  <c r="E406" i="12"/>
  <c r="F406" i="12"/>
  <c r="G406" i="12"/>
  <c r="H406" i="12"/>
  <c r="I406" i="12"/>
  <c r="J406" i="12"/>
  <c r="K406" i="12"/>
  <c r="L406" i="12"/>
  <c r="D407" i="12"/>
  <c r="E407" i="12"/>
  <c r="F407" i="12"/>
  <c r="G407" i="12"/>
  <c r="H407" i="12"/>
  <c r="I407" i="12"/>
  <c r="J407" i="12"/>
  <c r="K407" i="12"/>
  <c r="L407" i="12"/>
  <c r="D408" i="12"/>
  <c r="E408" i="12"/>
  <c r="F408" i="12"/>
  <c r="G408" i="12"/>
  <c r="H408" i="12"/>
  <c r="I408" i="12"/>
  <c r="J408" i="12"/>
  <c r="K408" i="12"/>
  <c r="L408" i="12"/>
  <c r="D409" i="12"/>
  <c r="E409" i="12"/>
  <c r="F409" i="12"/>
  <c r="G409" i="12"/>
  <c r="H409" i="12"/>
  <c r="I409" i="12"/>
  <c r="J409" i="12"/>
  <c r="K409" i="12"/>
  <c r="L409" i="12"/>
  <c r="C410" i="12"/>
  <c r="E410" i="12"/>
  <c r="G410" i="12"/>
  <c r="I410" i="12"/>
  <c r="K410" i="12"/>
  <c r="D411" i="12"/>
  <c r="F411" i="12"/>
  <c r="H411" i="12"/>
  <c r="J411" i="12"/>
  <c r="L411" i="12"/>
  <c r="D412" i="12"/>
  <c r="E412" i="12"/>
  <c r="F412" i="12"/>
  <c r="G412" i="12"/>
  <c r="H412" i="12"/>
  <c r="I412" i="12"/>
  <c r="J412" i="12"/>
  <c r="K412" i="12"/>
  <c r="L412" i="12"/>
  <c r="D413" i="12"/>
  <c r="D427" i="12" s="1"/>
  <c r="E428" i="12" s="1"/>
  <c r="I428" i="12" s="1"/>
  <c r="E413" i="12"/>
  <c r="F413" i="12"/>
  <c r="F427" i="12" s="1"/>
  <c r="G413" i="12"/>
  <c r="H413" i="12"/>
  <c r="H427" i="12" s="1"/>
  <c r="I413" i="12"/>
  <c r="J413" i="12"/>
  <c r="K413" i="12"/>
  <c r="L413" i="12"/>
  <c r="L427" i="12" s="1"/>
  <c r="D414" i="12"/>
  <c r="E414" i="12"/>
  <c r="F414" i="12"/>
  <c r="G414" i="12"/>
  <c r="H414" i="12"/>
  <c r="I414" i="12"/>
  <c r="J414" i="12"/>
  <c r="K414" i="12"/>
  <c r="L414" i="12"/>
  <c r="D415" i="12"/>
  <c r="E415" i="12"/>
  <c r="F415" i="12"/>
  <c r="G415" i="12"/>
  <c r="H415" i="12"/>
  <c r="I415" i="12"/>
  <c r="J415" i="12"/>
  <c r="K415" i="12"/>
  <c r="L415" i="12"/>
  <c r="D416" i="12"/>
  <c r="E416" i="12"/>
  <c r="F416" i="12"/>
  <c r="G416" i="12"/>
  <c r="H416" i="12"/>
  <c r="I416" i="12"/>
  <c r="J416" i="12"/>
  <c r="K416" i="12"/>
  <c r="L416" i="12"/>
  <c r="D417" i="12"/>
  <c r="E417" i="12"/>
  <c r="F417" i="12"/>
  <c r="G417" i="12"/>
  <c r="H417" i="12"/>
  <c r="I417" i="12"/>
  <c r="J417" i="12"/>
  <c r="K417" i="12"/>
  <c r="L417" i="12"/>
  <c r="D418" i="12"/>
  <c r="E418" i="12"/>
  <c r="F418" i="12"/>
  <c r="G418" i="12"/>
  <c r="H418" i="12"/>
  <c r="I418" i="12"/>
  <c r="J418" i="12"/>
  <c r="K418" i="12"/>
  <c r="L418" i="12"/>
  <c r="D419" i="12"/>
  <c r="E419" i="12"/>
  <c r="F419" i="12"/>
  <c r="G419" i="12"/>
  <c r="H419" i="12"/>
  <c r="I419" i="12"/>
  <c r="J419" i="12"/>
  <c r="K419" i="12"/>
  <c r="L419" i="12"/>
  <c r="D420" i="12"/>
  <c r="E420" i="12"/>
  <c r="F420" i="12"/>
  <c r="G420" i="12"/>
  <c r="H420" i="12"/>
  <c r="I420" i="12"/>
  <c r="J420" i="12"/>
  <c r="K420" i="12"/>
  <c r="L420" i="12"/>
  <c r="D421" i="12"/>
  <c r="E421" i="12"/>
  <c r="F421" i="12"/>
  <c r="G421" i="12"/>
  <c r="H421" i="12"/>
  <c r="I421" i="12"/>
  <c r="J421" i="12"/>
  <c r="K421" i="12"/>
  <c r="L421" i="12"/>
  <c r="D422" i="12"/>
  <c r="E422" i="12"/>
  <c r="F422" i="12"/>
  <c r="G422" i="12"/>
  <c r="H422" i="12"/>
  <c r="I422" i="12"/>
  <c r="J422" i="12"/>
  <c r="K422" i="12"/>
  <c r="L422" i="12"/>
  <c r="D423" i="12"/>
  <c r="E423" i="12"/>
  <c r="F423" i="12"/>
  <c r="G423" i="12"/>
  <c r="H423" i="12"/>
  <c r="I423" i="12"/>
  <c r="J423" i="12"/>
  <c r="K423" i="12"/>
  <c r="L423" i="12"/>
  <c r="D424" i="12"/>
  <c r="E424" i="12"/>
  <c r="F424" i="12"/>
  <c r="G424" i="12"/>
  <c r="H424" i="12"/>
  <c r="I424" i="12"/>
  <c r="J424" i="12"/>
  <c r="K424" i="12"/>
  <c r="L424" i="12"/>
  <c r="D425" i="12"/>
  <c r="E425" i="12"/>
  <c r="F425" i="12"/>
  <c r="G425" i="12"/>
  <c r="H425" i="12"/>
  <c r="I425" i="12"/>
  <c r="J425" i="12"/>
  <c r="K425" i="12"/>
  <c r="L425" i="12"/>
  <c r="D426" i="12"/>
  <c r="E426" i="12"/>
  <c r="F426" i="12"/>
  <c r="G426" i="12"/>
  <c r="H426" i="12"/>
  <c r="I426" i="12"/>
  <c r="J426" i="12"/>
  <c r="K426" i="12"/>
  <c r="L426" i="12"/>
  <c r="C427" i="12"/>
  <c r="E427" i="12"/>
  <c r="G427" i="12"/>
  <c r="I427" i="12"/>
  <c r="K427" i="12"/>
  <c r="D428" i="12"/>
  <c r="F428" i="12"/>
  <c r="H428" i="12"/>
  <c r="J428" i="12"/>
  <c r="L428" i="12"/>
  <c r="D429" i="12"/>
  <c r="E429" i="12"/>
  <c r="F429" i="12"/>
  <c r="G429" i="12"/>
  <c r="H429" i="12"/>
  <c r="I429" i="12"/>
  <c r="J429" i="12"/>
  <c r="K429" i="12"/>
  <c r="L429" i="12"/>
  <c r="D430" i="12"/>
  <c r="D444" i="12" s="1"/>
  <c r="E445" i="12" s="1"/>
  <c r="I445" i="12" s="1"/>
  <c r="E430" i="12"/>
  <c r="F430" i="12"/>
  <c r="F444" i="12" s="1"/>
  <c r="G430" i="12"/>
  <c r="H430" i="12"/>
  <c r="H444" i="12" s="1"/>
  <c r="I430" i="12"/>
  <c r="J430" i="12"/>
  <c r="K430" i="12"/>
  <c r="L430" i="12"/>
  <c r="L444" i="12" s="1"/>
  <c r="D431" i="12"/>
  <c r="E431" i="12"/>
  <c r="F431" i="12"/>
  <c r="G431" i="12"/>
  <c r="H431" i="12"/>
  <c r="I431" i="12"/>
  <c r="J431" i="12"/>
  <c r="K431" i="12"/>
  <c r="L431" i="12"/>
  <c r="D432" i="12"/>
  <c r="E432" i="12"/>
  <c r="F432" i="12"/>
  <c r="G432" i="12"/>
  <c r="H432" i="12"/>
  <c r="I432" i="12"/>
  <c r="J432" i="12"/>
  <c r="K432" i="12"/>
  <c r="L432" i="12"/>
  <c r="D433" i="12"/>
  <c r="E433" i="12"/>
  <c r="F433" i="12"/>
  <c r="G433" i="12"/>
  <c r="H433" i="12"/>
  <c r="I433" i="12"/>
  <c r="J433" i="12"/>
  <c r="K433" i="12"/>
  <c r="L433" i="12"/>
  <c r="D434" i="12"/>
  <c r="E434" i="12"/>
  <c r="F434" i="12"/>
  <c r="G434" i="12"/>
  <c r="H434" i="12"/>
  <c r="I434" i="12"/>
  <c r="J434" i="12"/>
  <c r="K434" i="12"/>
  <c r="L434" i="12"/>
  <c r="D435" i="12"/>
  <c r="E435" i="12"/>
  <c r="F435" i="12"/>
  <c r="G435" i="12"/>
  <c r="H435" i="12"/>
  <c r="I435" i="12"/>
  <c r="J435" i="12"/>
  <c r="K435" i="12"/>
  <c r="L435" i="12"/>
  <c r="D436" i="12"/>
  <c r="E436" i="12"/>
  <c r="F436" i="12"/>
  <c r="G436" i="12"/>
  <c r="H436" i="12"/>
  <c r="I436" i="12"/>
  <c r="J436" i="12"/>
  <c r="K436" i="12"/>
  <c r="L436" i="12"/>
  <c r="D437" i="12"/>
  <c r="E437" i="12"/>
  <c r="F437" i="12"/>
  <c r="G437" i="12"/>
  <c r="H437" i="12"/>
  <c r="I437" i="12"/>
  <c r="J437" i="12"/>
  <c r="K437" i="12"/>
  <c r="L437" i="12"/>
  <c r="D438" i="12"/>
  <c r="E438" i="12"/>
  <c r="F438" i="12"/>
  <c r="G438" i="12"/>
  <c r="H438" i="12"/>
  <c r="I438" i="12"/>
  <c r="J438" i="12"/>
  <c r="K438" i="12"/>
  <c r="L438" i="12"/>
  <c r="D439" i="12"/>
  <c r="E439" i="12"/>
  <c r="F439" i="12"/>
  <c r="G439" i="12"/>
  <c r="H439" i="12"/>
  <c r="I439" i="12"/>
  <c r="J439" i="12"/>
  <c r="K439" i="12"/>
  <c r="L439" i="12"/>
  <c r="D440" i="12"/>
  <c r="E440" i="12"/>
  <c r="F440" i="12"/>
  <c r="G440" i="12"/>
  <c r="H440" i="12"/>
  <c r="I440" i="12"/>
  <c r="J440" i="12"/>
  <c r="K440" i="12"/>
  <c r="L440" i="12"/>
  <c r="D441" i="12"/>
  <c r="E441" i="12"/>
  <c r="F441" i="12"/>
  <c r="G441" i="12"/>
  <c r="H441" i="12"/>
  <c r="I441" i="12"/>
  <c r="J441" i="12"/>
  <c r="K441" i="12"/>
  <c r="L441" i="12"/>
  <c r="D442" i="12"/>
  <c r="E442" i="12"/>
  <c r="F442" i="12"/>
  <c r="G442" i="12"/>
  <c r="H442" i="12"/>
  <c r="I442" i="12"/>
  <c r="J442" i="12"/>
  <c r="K442" i="12"/>
  <c r="L442" i="12"/>
  <c r="D443" i="12"/>
  <c r="E443" i="12"/>
  <c r="F443" i="12"/>
  <c r="G443" i="12"/>
  <c r="H443" i="12"/>
  <c r="I443" i="12"/>
  <c r="J443" i="12"/>
  <c r="K443" i="12"/>
  <c r="L443" i="12"/>
  <c r="C444" i="12"/>
  <c r="E444" i="12"/>
  <c r="G444" i="12"/>
  <c r="I444" i="12"/>
  <c r="K444" i="12"/>
  <c r="D445" i="12"/>
  <c r="F445" i="12"/>
  <c r="H445" i="12"/>
  <c r="J445" i="12"/>
  <c r="L445" i="12"/>
  <c r="D446" i="12"/>
  <c r="E446" i="12"/>
  <c r="F446" i="12"/>
  <c r="G446" i="12"/>
  <c r="H446" i="12"/>
  <c r="I446" i="12"/>
  <c r="J446" i="12"/>
  <c r="K446" i="12"/>
  <c r="L446" i="12"/>
  <c r="D447" i="12"/>
  <c r="D461" i="12" s="1"/>
  <c r="E462" i="12" s="1"/>
  <c r="I462" i="12" s="1"/>
  <c r="E447" i="12"/>
  <c r="F447" i="12"/>
  <c r="F461" i="12" s="1"/>
  <c r="G447" i="12"/>
  <c r="H447" i="12"/>
  <c r="H461" i="12" s="1"/>
  <c r="I447" i="12"/>
  <c r="J447" i="12"/>
  <c r="K447" i="12"/>
  <c r="L447" i="12"/>
  <c r="L461" i="12" s="1"/>
  <c r="D448" i="12"/>
  <c r="E448" i="12"/>
  <c r="F448" i="12"/>
  <c r="G448" i="12"/>
  <c r="H448" i="12"/>
  <c r="I448" i="12"/>
  <c r="J448" i="12"/>
  <c r="K448" i="12"/>
  <c r="L448" i="12"/>
  <c r="D449" i="12"/>
  <c r="E449" i="12"/>
  <c r="F449" i="12"/>
  <c r="G449" i="12"/>
  <c r="H449" i="12"/>
  <c r="I449" i="12"/>
  <c r="J449" i="12"/>
  <c r="K449" i="12"/>
  <c r="L449" i="12"/>
  <c r="D450" i="12"/>
  <c r="E450" i="12"/>
  <c r="F450" i="12"/>
  <c r="G450" i="12"/>
  <c r="H450" i="12"/>
  <c r="I450" i="12"/>
  <c r="J450" i="12"/>
  <c r="K450" i="12"/>
  <c r="L450" i="12"/>
  <c r="D451" i="12"/>
  <c r="E451" i="12"/>
  <c r="F451" i="12"/>
  <c r="G451" i="12"/>
  <c r="H451" i="12"/>
  <c r="I451" i="12"/>
  <c r="J451" i="12"/>
  <c r="K451" i="12"/>
  <c r="L451" i="12"/>
  <c r="D452" i="12"/>
  <c r="E452" i="12"/>
  <c r="F452" i="12"/>
  <c r="G452" i="12"/>
  <c r="H452" i="12"/>
  <c r="I452" i="12"/>
  <c r="J452" i="12"/>
  <c r="K452" i="12"/>
  <c r="L452" i="12"/>
  <c r="D453" i="12"/>
  <c r="E453" i="12"/>
  <c r="F453" i="12"/>
  <c r="G453" i="12"/>
  <c r="H453" i="12"/>
  <c r="I453" i="12"/>
  <c r="J453" i="12"/>
  <c r="K453" i="12"/>
  <c r="L453" i="12"/>
  <c r="D454" i="12"/>
  <c r="E454" i="12"/>
  <c r="F454" i="12"/>
  <c r="G454" i="12"/>
  <c r="H454" i="12"/>
  <c r="I454" i="12"/>
  <c r="J454" i="12"/>
  <c r="K454" i="12"/>
  <c r="L454" i="12"/>
  <c r="D455" i="12"/>
  <c r="E455" i="12"/>
  <c r="F455" i="12"/>
  <c r="G455" i="12"/>
  <c r="H455" i="12"/>
  <c r="I455" i="12"/>
  <c r="J455" i="12"/>
  <c r="K455" i="12"/>
  <c r="L455" i="12"/>
  <c r="D456" i="12"/>
  <c r="E456" i="12"/>
  <c r="F456" i="12"/>
  <c r="G456" i="12"/>
  <c r="H456" i="12"/>
  <c r="I456" i="12"/>
  <c r="J456" i="12"/>
  <c r="K456" i="12"/>
  <c r="L456" i="12"/>
  <c r="D457" i="12"/>
  <c r="E457" i="12"/>
  <c r="F457" i="12"/>
  <c r="G457" i="12"/>
  <c r="H457" i="12"/>
  <c r="I457" i="12"/>
  <c r="J457" i="12"/>
  <c r="K457" i="12"/>
  <c r="L457" i="12"/>
  <c r="D458" i="12"/>
  <c r="E458" i="12"/>
  <c r="F458" i="12"/>
  <c r="G458" i="12"/>
  <c r="H458" i="12"/>
  <c r="I458" i="12"/>
  <c r="J458" i="12"/>
  <c r="K458" i="12"/>
  <c r="L458" i="12"/>
  <c r="D459" i="12"/>
  <c r="E459" i="12"/>
  <c r="F459" i="12"/>
  <c r="G459" i="12"/>
  <c r="H459" i="12"/>
  <c r="I459" i="12"/>
  <c r="J459" i="12"/>
  <c r="K459" i="12"/>
  <c r="L459" i="12"/>
  <c r="D460" i="12"/>
  <c r="E460" i="12"/>
  <c r="F460" i="12"/>
  <c r="G460" i="12"/>
  <c r="H460" i="12"/>
  <c r="I460" i="12"/>
  <c r="J460" i="12"/>
  <c r="K460" i="12"/>
  <c r="L460" i="12"/>
  <c r="C461" i="12"/>
  <c r="E461" i="12"/>
  <c r="G461" i="12"/>
  <c r="I461" i="12"/>
  <c r="K461" i="12"/>
  <c r="D462" i="12"/>
  <c r="F462" i="12"/>
  <c r="H462" i="12"/>
  <c r="J462" i="12"/>
  <c r="L462" i="12"/>
  <c r="D463" i="12"/>
  <c r="E463" i="12"/>
  <c r="F463" i="12"/>
  <c r="G463" i="12"/>
  <c r="H463" i="12"/>
  <c r="I463" i="12"/>
  <c r="J463" i="12"/>
  <c r="K463" i="12"/>
  <c r="L463" i="12"/>
  <c r="D464" i="12"/>
  <c r="D478" i="12" s="1"/>
  <c r="E479" i="12" s="1"/>
  <c r="I479" i="12" s="1"/>
  <c r="E464" i="12"/>
  <c r="F464" i="12"/>
  <c r="F478" i="12" s="1"/>
  <c r="G464" i="12"/>
  <c r="H464" i="12"/>
  <c r="H478" i="12" s="1"/>
  <c r="I464" i="12"/>
  <c r="J464" i="12"/>
  <c r="K464" i="12"/>
  <c r="L464" i="12"/>
  <c r="L478" i="12" s="1"/>
  <c r="D465" i="12"/>
  <c r="E465" i="12"/>
  <c r="F465" i="12"/>
  <c r="G465" i="12"/>
  <c r="H465" i="12"/>
  <c r="I465" i="12"/>
  <c r="J465" i="12"/>
  <c r="K465" i="12"/>
  <c r="L465" i="12"/>
  <c r="D466" i="12"/>
  <c r="E466" i="12"/>
  <c r="F466" i="12"/>
  <c r="G466" i="12"/>
  <c r="H466" i="12"/>
  <c r="I466" i="12"/>
  <c r="J466" i="12"/>
  <c r="K466" i="12"/>
  <c r="L466" i="12"/>
  <c r="D467" i="12"/>
  <c r="E467" i="12"/>
  <c r="F467" i="12"/>
  <c r="G467" i="12"/>
  <c r="H467" i="12"/>
  <c r="I467" i="12"/>
  <c r="J467" i="12"/>
  <c r="K467" i="12"/>
  <c r="L467" i="12"/>
  <c r="D468" i="12"/>
  <c r="E468" i="12"/>
  <c r="F468" i="12"/>
  <c r="G468" i="12"/>
  <c r="H468" i="12"/>
  <c r="I468" i="12"/>
  <c r="J468" i="12"/>
  <c r="K468" i="12"/>
  <c r="L468" i="12"/>
  <c r="D469" i="12"/>
  <c r="E469" i="12"/>
  <c r="F469" i="12"/>
  <c r="G469" i="12"/>
  <c r="H469" i="12"/>
  <c r="I469" i="12"/>
  <c r="J469" i="12"/>
  <c r="K469" i="12"/>
  <c r="L469" i="12"/>
  <c r="D470" i="12"/>
  <c r="E470" i="12"/>
  <c r="F470" i="12"/>
  <c r="G470" i="12"/>
  <c r="H470" i="12"/>
  <c r="I470" i="12"/>
  <c r="J470" i="12"/>
  <c r="K470" i="12"/>
  <c r="L470" i="12"/>
  <c r="D471" i="12"/>
  <c r="E471" i="12"/>
  <c r="F471" i="12"/>
  <c r="G471" i="12"/>
  <c r="H471" i="12"/>
  <c r="I471" i="12"/>
  <c r="J471" i="12"/>
  <c r="K471" i="12"/>
  <c r="L471" i="12"/>
  <c r="D472" i="12"/>
  <c r="E472" i="12"/>
  <c r="F472" i="12"/>
  <c r="G472" i="12"/>
  <c r="H472" i="12"/>
  <c r="I472" i="12"/>
  <c r="J472" i="12"/>
  <c r="K472" i="12"/>
  <c r="L472" i="12"/>
  <c r="D473" i="12"/>
  <c r="E473" i="12"/>
  <c r="F473" i="12"/>
  <c r="G473" i="12"/>
  <c r="H473" i="12"/>
  <c r="I473" i="12"/>
  <c r="J473" i="12"/>
  <c r="K473" i="12"/>
  <c r="L473" i="12"/>
  <c r="D474" i="12"/>
  <c r="E474" i="12"/>
  <c r="F474" i="12"/>
  <c r="G474" i="12"/>
  <c r="H474" i="12"/>
  <c r="I474" i="12"/>
  <c r="J474" i="12"/>
  <c r="K474" i="12"/>
  <c r="L474" i="12"/>
  <c r="D475" i="12"/>
  <c r="E475" i="12"/>
  <c r="F475" i="12"/>
  <c r="G475" i="12"/>
  <c r="H475" i="12"/>
  <c r="I475" i="12"/>
  <c r="J475" i="12"/>
  <c r="K475" i="12"/>
  <c r="L475" i="12"/>
  <c r="D476" i="12"/>
  <c r="E476" i="12"/>
  <c r="F476" i="12"/>
  <c r="G476" i="12"/>
  <c r="H476" i="12"/>
  <c r="I476" i="12"/>
  <c r="J476" i="12"/>
  <c r="K476" i="12"/>
  <c r="L476" i="12"/>
  <c r="D477" i="12"/>
  <c r="E477" i="12"/>
  <c r="F477" i="12"/>
  <c r="G477" i="12"/>
  <c r="H477" i="12"/>
  <c r="I477" i="12"/>
  <c r="J477" i="12"/>
  <c r="K477" i="12"/>
  <c r="L477" i="12"/>
  <c r="C478" i="12"/>
  <c r="E478" i="12"/>
  <c r="G478" i="12"/>
  <c r="I478" i="12"/>
  <c r="K478" i="12"/>
  <c r="D479" i="12"/>
  <c r="F479" i="12"/>
  <c r="H479" i="12"/>
  <c r="J479" i="12"/>
  <c r="L479" i="12"/>
  <c r="D480" i="12"/>
  <c r="E480" i="12"/>
  <c r="F480" i="12"/>
  <c r="G480" i="12"/>
  <c r="H480" i="12"/>
  <c r="I480" i="12"/>
  <c r="J480" i="12"/>
  <c r="K480" i="12"/>
  <c r="L480" i="12"/>
  <c r="D481" i="12"/>
  <c r="D495" i="12" s="1"/>
  <c r="E496" i="12" s="1"/>
  <c r="I496" i="12" s="1"/>
  <c r="E481" i="12"/>
  <c r="F481" i="12"/>
  <c r="F495" i="12" s="1"/>
  <c r="G481" i="12"/>
  <c r="H481" i="12"/>
  <c r="H495" i="12" s="1"/>
  <c r="I481" i="12"/>
  <c r="J481" i="12"/>
  <c r="K481" i="12"/>
  <c r="L481" i="12"/>
  <c r="L495" i="12" s="1"/>
  <c r="D482" i="12"/>
  <c r="E482" i="12"/>
  <c r="F482" i="12"/>
  <c r="G482" i="12"/>
  <c r="H482" i="12"/>
  <c r="I482" i="12"/>
  <c r="J482" i="12"/>
  <c r="K482" i="12"/>
  <c r="L482" i="12"/>
  <c r="D483" i="12"/>
  <c r="E483" i="12"/>
  <c r="F483" i="12"/>
  <c r="G483" i="12"/>
  <c r="H483" i="12"/>
  <c r="I483" i="12"/>
  <c r="J483" i="12"/>
  <c r="K483" i="12"/>
  <c r="L483" i="12"/>
  <c r="D484" i="12"/>
  <c r="E484" i="12"/>
  <c r="F484" i="12"/>
  <c r="G484" i="12"/>
  <c r="H484" i="12"/>
  <c r="I484" i="12"/>
  <c r="J484" i="12"/>
  <c r="K484" i="12"/>
  <c r="L484" i="12"/>
  <c r="D485" i="12"/>
  <c r="E485" i="12"/>
  <c r="F485" i="12"/>
  <c r="G485" i="12"/>
  <c r="H485" i="12"/>
  <c r="I485" i="12"/>
  <c r="J485" i="12"/>
  <c r="K485" i="12"/>
  <c r="L485" i="12"/>
  <c r="D486" i="12"/>
  <c r="E486" i="12"/>
  <c r="F486" i="12"/>
  <c r="G486" i="12"/>
  <c r="H486" i="12"/>
  <c r="I486" i="12"/>
  <c r="J486" i="12"/>
  <c r="K486" i="12"/>
  <c r="L486" i="12"/>
  <c r="D487" i="12"/>
  <c r="E487" i="12"/>
  <c r="F487" i="12"/>
  <c r="G487" i="12"/>
  <c r="H487" i="12"/>
  <c r="I487" i="12"/>
  <c r="J487" i="12"/>
  <c r="K487" i="12"/>
  <c r="L487" i="12"/>
  <c r="D488" i="12"/>
  <c r="E488" i="12"/>
  <c r="F488" i="12"/>
  <c r="G488" i="12"/>
  <c r="H488" i="12"/>
  <c r="I488" i="12"/>
  <c r="J488" i="12"/>
  <c r="K488" i="12"/>
  <c r="L488" i="12"/>
  <c r="D489" i="12"/>
  <c r="E489" i="12"/>
  <c r="F489" i="12"/>
  <c r="G489" i="12"/>
  <c r="H489" i="12"/>
  <c r="I489" i="12"/>
  <c r="J489" i="12"/>
  <c r="K489" i="12"/>
  <c r="L489" i="12"/>
  <c r="D490" i="12"/>
  <c r="E490" i="12"/>
  <c r="F490" i="12"/>
  <c r="G490" i="12"/>
  <c r="H490" i="12"/>
  <c r="I490" i="12"/>
  <c r="J490" i="12"/>
  <c r="K490" i="12"/>
  <c r="L490" i="12"/>
  <c r="D491" i="12"/>
  <c r="E491" i="12"/>
  <c r="F491" i="12"/>
  <c r="G491" i="12"/>
  <c r="H491" i="12"/>
  <c r="I491" i="12"/>
  <c r="J491" i="12"/>
  <c r="K491" i="12"/>
  <c r="L491" i="12"/>
  <c r="D492" i="12"/>
  <c r="E492" i="12"/>
  <c r="F492" i="12"/>
  <c r="G492" i="12"/>
  <c r="H492" i="12"/>
  <c r="I492" i="12"/>
  <c r="J492" i="12"/>
  <c r="K492" i="12"/>
  <c r="L492" i="12"/>
  <c r="D493" i="12"/>
  <c r="E493" i="12"/>
  <c r="F493" i="12"/>
  <c r="G493" i="12"/>
  <c r="H493" i="12"/>
  <c r="I493" i="12"/>
  <c r="J493" i="12"/>
  <c r="K493" i="12"/>
  <c r="L493" i="12"/>
  <c r="D494" i="12"/>
  <c r="E494" i="12"/>
  <c r="F494" i="12"/>
  <c r="G494" i="12"/>
  <c r="H494" i="12"/>
  <c r="I494" i="12"/>
  <c r="J494" i="12"/>
  <c r="K494" i="12"/>
  <c r="L494" i="12"/>
  <c r="C495" i="12"/>
  <c r="E495" i="12"/>
  <c r="G495" i="12"/>
  <c r="I495" i="12"/>
  <c r="K495" i="12"/>
  <c r="D496" i="12"/>
  <c r="F496" i="12"/>
  <c r="H496" i="12"/>
  <c r="J496" i="12"/>
  <c r="L496" i="12"/>
  <c r="D497" i="12"/>
  <c r="E497" i="12"/>
  <c r="F497" i="12"/>
  <c r="G497" i="12"/>
  <c r="H497" i="12"/>
  <c r="I497" i="12"/>
  <c r="J497" i="12"/>
  <c r="K497" i="12"/>
  <c r="L497" i="12"/>
  <c r="D498" i="12"/>
  <c r="D512" i="12" s="1"/>
  <c r="E513" i="12" s="1"/>
  <c r="I513" i="12" s="1"/>
  <c r="E498" i="12"/>
  <c r="F498" i="12"/>
  <c r="F512" i="12" s="1"/>
  <c r="G498" i="12"/>
  <c r="H498" i="12"/>
  <c r="H512" i="12" s="1"/>
  <c r="I498" i="12"/>
  <c r="J498" i="12"/>
  <c r="K498" i="12"/>
  <c r="L498" i="12"/>
  <c r="L512" i="12" s="1"/>
  <c r="D499" i="12"/>
  <c r="E499" i="12"/>
  <c r="F499" i="12"/>
  <c r="G499" i="12"/>
  <c r="H499" i="12"/>
  <c r="I499" i="12"/>
  <c r="J499" i="12"/>
  <c r="K499" i="12"/>
  <c r="L499" i="12"/>
  <c r="D500" i="12"/>
  <c r="E500" i="12"/>
  <c r="F500" i="12"/>
  <c r="G500" i="12"/>
  <c r="H500" i="12"/>
  <c r="I500" i="12"/>
  <c r="J500" i="12"/>
  <c r="K500" i="12"/>
  <c r="L500" i="12"/>
  <c r="D501" i="12"/>
  <c r="E501" i="12"/>
  <c r="F501" i="12"/>
  <c r="G501" i="12"/>
  <c r="H501" i="12"/>
  <c r="I501" i="12"/>
  <c r="J501" i="12"/>
  <c r="K501" i="12"/>
  <c r="L501" i="12"/>
  <c r="D502" i="12"/>
  <c r="E502" i="12"/>
  <c r="F502" i="12"/>
  <c r="G502" i="12"/>
  <c r="H502" i="12"/>
  <c r="I502" i="12"/>
  <c r="J502" i="12"/>
  <c r="K502" i="12"/>
  <c r="L502" i="12"/>
  <c r="D503" i="12"/>
  <c r="E503" i="12"/>
  <c r="F503" i="12"/>
  <c r="G503" i="12"/>
  <c r="H503" i="12"/>
  <c r="I503" i="12"/>
  <c r="J503" i="12"/>
  <c r="K503" i="12"/>
  <c r="L503" i="12"/>
  <c r="D504" i="12"/>
  <c r="E504" i="12"/>
  <c r="F504" i="12"/>
  <c r="G504" i="12"/>
  <c r="H504" i="12"/>
  <c r="I504" i="12"/>
  <c r="J504" i="12"/>
  <c r="K504" i="12"/>
  <c r="L504" i="12"/>
  <c r="D505" i="12"/>
  <c r="E505" i="12"/>
  <c r="F505" i="12"/>
  <c r="G505" i="12"/>
  <c r="H505" i="12"/>
  <c r="I505" i="12"/>
  <c r="J505" i="12"/>
  <c r="K505" i="12"/>
  <c r="L505" i="12"/>
  <c r="D506" i="12"/>
  <c r="E506" i="12"/>
  <c r="F506" i="12"/>
  <c r="G506" i="12"/>
  <c r="H506" i="12"/>
  <c r="I506" i="12"/>
  <c r="J506" i="12"/>
  <c r="K506" i="12"/>
  <c r="L506" i="12"/>
  <c r="D507" i="12"/>
  <c r="E507" i="12"/>
  <c r="F507" i="12"/>
  <c r="G507" i="12"/>
  <c r="H507" i="12"/>
  <c r="I507" i="12"/>
  <c r="J507" i="12"/>
  <c r="K507" i="12"/>
  <c r="L507" i="12"/>
  <c r="D508" i="12"/>
  <c r="E508" i="12"/>
  <c r="F508" i="12"/>
  <c r="G508" i="12"/>
  <c r="H508" i="12"/>
  <c r="I508" i="12"/>
  <c r="J508" i="12"/>
  <c r="K508" i="12"/>
  <c r="L508" i="12"/>
  <c r="D509" i="12"/>
  <c r="E509" i="12"/>
  <c r="F509" i="12"/>
  <c r="G509" i="12"/>
  <c r="H509" i="12"/>
  <c r="I509" i="12"/>
  <c r="J509" i="12"/>
  <c r="K509" i="12"/>
  <c r="L509" i="12"/>
  <c r="D510" i="12"/>
  <c r="E510" i="12"/>
  <c r="F510" i="12"/>
  <c r="G510" i="12"/>
  <c r="H510" i="12"/>
  <c r="I510" i="12"/>
  <c r="J510" i="12"/>
  <c r="K510" i="12"/>
  <c r="L510" i="12"/>
  <c r="D511" i="12"/>
  <c r="E511" i="12"/>
  <c r="F511" i="12"/>
  <c r="G511" i="12"/>
  <c r="H511" i="12"/>
  <c r="I511" i="12"/>
  <c r="J511" i="12"/>
  <c r="K511" i="12"/>
  <c r="L511" i="12"/>
  <c r="C512" i="12"/>
  <c r="E512" i="12"/>
  <c r="G512" i="12"/>
  <c r="I512" i="12"/>
  <c r="K512" i="12"/>
  <c r="D513" i="12"/>
  <c r="F513" i="12"/>
  <c r="H513" i="12"/>
  <c r="J513" i="12"/>
  <c r="L513" i="12"/>
  <c r="B22" i="9"/>
  <c r="B23" i="9"/>
  <c r="W2" i="5"/>
  <c r="A4" i="5"/>
  <c r="A3" i="6" s="1"/>
  <c r="D5" i="5"/>
  <c r="E5" i="5"/>
  <c r="O2" i="5" s="1"/>
  <c r="F5" i="5"/>
  <c r="G5" i="5"/>
  <c r="H5" i="5"/>
  <c r="A6" i="5"/>
  <c r="A5" i="6" s="1"/>
  <c r="D6" i="5"/>
  <c r="E6" i="5"/>
  <c r="F6" i="5"/>
  <c r="G6" i="5"/>
  <c r="H6" i="5"/>
  <c r="D7" i="5"/>
  <c r="E7" i="5"/>
  <c r="F7" i="5"/>
  <c r="G7" i="5"/>
  <c r="H7" i="5"/>
  <c r="D8" i="5"/>
  <c r="E8" i="5"/>
  <c r="F8" i="5"/>
  <c r="G8" i="5"/>
  <c r="H8" i="5"/>
  <c r="D9" i="5"/>
  <c r="E9" i="5"/>
  <c r="F9" i="5"/>
  <c r="G9" i="5"/>
  <c r="H9" i="5"/>
  <c r="D10" i="5"/>
  <c r="E10" i="5"/>
  <c r="F10" i="5"/>
  <c r="G10" i="5"/>
  <c r="H10" i="5"/>
  <c r="D11" i="5"/>
  <c r="E11" i="5"/>
  <c r="F11" i="5"/>
  <c r="G11" i="5"/>
  <c r="H11" i="5"/>
  <c r="D12" i="5"/>
  <c r="E12" i="5"/>
  <c r="F12" i="5"/>
  <c r="G12" i="5"/>
  <c r="H12" i="5"/>
  <c r="D13" i="5"/>
  <c r="E13" i="5"/>
  <c r="F13" i="5"/>
  <c r="G13" i="5"/>
  <c r="H13" i="5"/>
  <c r="D14" i="5"/>
  <c r="E14" i="5"/>
  <c r="F14" i="5"/>
  <c r="G14" i="5"/>
  <c r="H14" i="5"/>
  <c r="D15" i="5"/>
  <c r="E15" i="5"/>
  <c r="F15" i="5"/>
  <c r="G15" i="5"/>
  <c r="H15" i="5"/>
  <c r="D16" i="5"/>
  <c r="E16" i="5"/>
  <c r="F16" i="5"/>
  <c r="G16" i="5"/>
  <c r="H16" i="5"/>
  <c r="D17" i="5"/>
  <c r="E17" i="5"/>
  <c r="F17" i="5"/>
  <c r="G17" i="5"/>
  <c r="H17" i="5"/>
  <c r="D18" i="5"/>
  <c r="E18" i="5"/>
  <c r="F18" i="5"/>
  <c r="G18" i="5"/>
  <c r="H18" i="5"/>
  <c r="D19" i="5"/>
  <c r="E19" i="5"/>
  <c r="F19" i="5"/>
  <c r="G19" i="5"/>
  <c r="H19" i="5"/>
  <c r="D20" i="5"/>
  <c r="E20" i="5"/>
  <c r="F20" i="5"/>
  <c r="G20" i="5"/>
  <c r="H20" i="5"/>
  <c r="D21" i="5"/>
  <c r="E21" i="5"/>
  <c r="F21" i="5"/>
  <c r="G21" i="5"/>
  <c r="H21" i="5"/>
  <c r="D22" i="5"/>
  <c r="E22" i="5"/>
  <c r="F22" i="5"/>
  <c r="G22" i="5"/>
  <c r="H22" i="5"/>
  <c r="D23" i="5"/>
  <c r="E23" i="5"/>
  <c r="F23" i="5"/>
  <c r="G23" i="5"/>
  <c r="H23" i="5"/>
  <c r="D24" i="5"/>
  <c r="E24" i="5"/>
  <c r="F24" i="5"/>
  <c r="G24" i="5"/>
  <c r="H24" i="5"/>
  <c r="D25" i="5"/>
  <c r="E25" i="5"/>
  <c r="F25" i="5"/>
  <c r="G25" i="5"/>
  <c r="H25" i="5"/>
  <c r="D26" i="5"/>
  <c r="E26" i="5"/>
  <c r="F26" i="5"/>
  <c r="G26" i="5"/>
  <c r="H26" i="5"/>
  <c r="D27" i="5"/>
  <c r="E27" i="5"/>
  <c r="F27" i="5"/>
  <c r="G27" i="5"/>
  <c r="H27" i="5"/>
  <c r="D28" i="5"/>
  <c r="E28" i="5"/>
  <c r="F28" i="5"/>
  <c r="G28" i="5"/>
  <c r="H28" i="5"/>
  <c r="D29" i="5"/>
  <c r="E29" i="5"/>
  <c r="F29" i="5"/>
  <c r="G29" i="5"/>
  <c r="H29" i="5"/>
  <c r="D30" i="5"/>
  <c r="E30" i="5"/>
  <c r="F30" i="5"/>
  <c r="G30" i="5"/>
  <c r="H30" i="5"/>
  <c r="D31" i="5"/>
  <c r="E31" i="5"/>
  <c r="F31" i="5"/>
  <c r="G31" i="5"/>
  <c r="H31" i="5"/>
  <c r="D32" i="5"/>
  <c r="E32" i="5"/>
  <c r="F32" i="5"/>
  <c r="G32" i="5"/>
  <c r="H32" i="5"/>
  <c r="D33" i="5"/>
  <c r="E33" i="5"/>
  <c r="F33" i="5"/>
  <c r="G33" i="5"/>
  <c r="H33" i="5"/>
  <c r="D34" i="5"/>
  <c r="E34" i="5"/>
  <c r="F34" i="5"/>
  <c r="G34" i="5"/>
  <c r="H34" i="5"/>
  <c r="D35" i="5"/>
  <c r="E35" i="5"/>
  <c r="F35" i="5"/>
  <c r="G35" i="5"/>
  <c r="H35" i="5"/>
  <c r="D36" i="5"/>
  <c r="E36" i="5"/>
  <c r="F36" i="5"/>
  <c r="G36" i="5"/>
  <c r="H36" i="5"/>
  <c r="D37" i="5"/>
  <c r="E37" i="5"/>
  <c r="F37" i="5"/>
  <c r="G37" i="5"/>
  <c r="H37" i="5"/>
  <c r="D38" i="5"/>
  <c r="E38" i="5"/>
  <c r="F38" i="5"/>
  <c r="G38" i="5"/>
  <c r="H38" i="5"/>
  <c r="D39" i="5"/>
  <c r="E39" i="5"/>
  <c r="F39" i="5"/>
  <c r="G39" i="5"/>
  <c r="H39" i="5"/>
  <c r="D40" i="5"/>
  <c r="E40" i="5"/>
  <c r="F40" i="5"/>
  <c r="G40" i="5"/>
  <c r="H40" i="5"/>
  <c r="D41" i="5"/>
  <c r="E41" i="5"/>
  <c r="F41" i="5"/>
  <c r="G41" i="5"/>
  <c r="H41" i="5"/>
  <c r="D42" i="5"/>
  <c r="E42" i="5"/>
  <c r="F42" i="5"/>
  <c r="G42" i="5"/>
  <c r="H42" i="5"/>
  <c r="D43" i="5"/>
  <c r="E43" i="5"/>
  <c r="F43" i="5"/>
  <c r="G43" i="5"/>
  <c r="H43" i="5"/>
  <c r="D44" i="5"/>
  <c r="E44" i="5"/>
  <c r="F44" i="5"/>
  <c r="G44" i="5"/>
  <c r="H44" i="5"/>
  <c r="D45" i="5"/>
  <c r="E45" i="5"/>
  <c r="F45" i="5"/>
  <c r="G45" i="5"/>
  <c r="H45" i="5"/>
  <c r="D46" i="5"/>
  <c r="E46" i="5"/>
  <c r="F46" i="5"/>
  <c r="G46" i="5"/>
  <c r="H46" i="5"/>
  <c r="D47" i="5"/>
  <c r="E47" i="5"/>
  <c r="F47" i="5"/>
  <c r="G47" i="5"/>
  <c r="H47" i="5"/>
  <c r="D48" i="5"/>
  <c r="E48" i="5"/>
  <c r="F48" i="5"/>
  <c r="G48" i="5"/>
  <c r="H48" i="5"/>
  <c r="D49" i="5"/>
  <c r="E49" i="5"/>
  <c r="F49" i="5"/>
  <c r="G49" i="5"/>
  <c r="H49" i="5"/>
  <c r="D50" i="5"/>
  <c r="E50" i="5"/>
  <c r="F50" i="5"/>
  <c r="G50" i="5"/>
  <c r="H50" i="5"/>
  <c r="D51" i="5"/>
  <c r="E51" i="5"/>
  <c r="F51" i="5"/>
  <c r="G51" i="5"/>
  <c r="H51" i="5"/>
  <c r="D52" i="5"/>
  <c r="E52" i="5"/>
  <c r="F52" i="5"/>
  <c r="G52" i="5"/>
  <c r="H52" i="5"/>
  <c r="D53" i="5"/>
  <c r="E53" i="5"/>
  <c r="F53" i="5"/>
  <c r="G53" i="5"/>
  <c r="H53" i="5"/>
  <c r="D54" i="5"/>
  <c r="E54" i="5"/>
  <c r="F54" i="5"/>
  <c r="G54" i="5"/>
  <c r="H54" i="5"/>
  <c r="D55" i="5"/>
  <c r="E55" i="5"/>
  <c r="F55" i="5"/>
  <c r="G55" i="5"/>
  <c r="H55" i="5"/>
  <c r="D56" i="5"/>
  <c r="E56" i="5"/>
  <c r="F56" i="5"/>
  <c r="G56" i="5"/>
  <c r="H56" i="5"/>
  <c r="D57" i="5"/>
  <c r="E57" i="5"/>
  <c r="F57" i="5"/>
  <c r="G57" i="5"/>
  <c r="H57" i="5"/>
  <c r="D58" i="5"/>
  <c r="E58" i="5"/>
  <c r="F58" i="5"/>
  <c r="G58" i="5"/>
  <c r="H58" i="5"/>
  <c r="D59" i="5"/>
  <c r="E59" i="5"/>
  <c r="F59" i="5"/>
  <c r="G59" i="5"/>
  <c r="H59" i="5"/>
  <c r="D60" i="5"/>
  <c r="E60" i="5"/>
  <c r="F60" i="5"/>
  <c r="G60" i="5"/>
  <c r="H60" i="5"/>
  <c r="D61" i="5"/>
  <c r="E61" i="5"/>
  <c r="F61" i="5"/>
  <c r="G61" i="5"/>
  <c r="H61" i="5"/>
  <c r="D62" i="5"/>
  <c r="E62" i="5"/>
  <c r="F62" i="5"/>
  <c r="G62" i="5"/>
  <c r="H62" i="5"/>
  <c r="D63" i="5"/>
  <c r="E63" i="5"/>
  <c r="F63" i="5"/>
  <c r="G63" i="5"/>
  <c r="H63" i="5"/>
  <c r="D64" i="5"/>
  <c r="E64" i="5"/>
  <c r="F64" i="5"/>
  <c r="G64" i="5"/>
  <c r="H64" i="5"/>
  <c r="D65" i="5"/>
  <c r="E65" i="5"/>
  <c r="F65" i="5"/>
  <c r="G65" i="5"/>
  <c r="H65" i="5"/>
  <c r="D66" i="5"/>
  <c r="E66" i="5"/>
  <c r="F66" i="5"/>
  <c r="G66" i="5"/>
  <c r="H66" i="5"/>
  <c r="D67" i="5"/>
  <c r="E67" i="5"/>
  <c r="F67" i="5"/>
  <c r="G67" i="5"/>
  <c r="H67" i="5"/>
  <c r="D68" i="5"/>
  <c r="E68" i="5"/>
  <c r="F68" i="5"/>
  <c r="G68" i="5"/>
  <c r="H68" i="5"/>
  <c r="D69" i="5"/>
  <c r="E69" i="5"/>
  <c r="F69" i="5"/>
  <c r="G69" i="5"/>
  <c r="H69" i="5"/>
  <c r="D70" i="5"/>
  <c r="E70" i="5"/>
  <c r="F70" i="5"/>
  <c r="G70" i="5"/>
  <c r="H70" i="5"/>
  <c r="D71" i="5"/>
  <c r="E71" i="5"/>
  <c r="F71" i="5"/>
  <c r="G71" i="5"/>
  <c r="H71" i="5"/>
  <c r="D72" i="5"/>
  <c r="E72" i="5"/>
  <c r="F72" i="5"/>
  <c r="G72" i="5"/>
  <c r="H72" i="5"/>
  <c r="D73" i="5"/>
  <c r="E73" i="5"/>
  <c r="F73" i="5"/>
  <c r="G73" i="5"/>
  <c r="H73" i="5"/>
  <c r="D74" i="5"/>
  <c r="E74" i="5"/>
  <c r="F74" i="5"/>
  <c r="G74" i="5"/>
  <c r="H74" i="5"/>
  <c r="D75" i="5"/>
  <c r="E75" i="5"/>
  <c r="F75" i="5"/>
  <c r="G75" i="5"/>
  <c r="H75" i="5"/>
  <c r="D76" i="5"/>
  <c r="E76" i="5"/>
  <c r="F76" i="5"/>
  <c r="G76" i="5"/>
  <c r="H76" i="5"/>
  <c r="D77" i="5"/>
  <c r="E77" i="5"/>
  <c r="F77" i="5"/>
  <c r="G77" i="5"/>
  <c r="H77" i="5"/>
  <c r="D78" i="5"/>
  <c r="E78" i="5"/>
  <c r="F78" i="5"/>
  <c r="G78" i="5"/>
  <c r="H78" i="5"/>
  <c r="D79" i="5"/>
  <c r="E79" i="5"/>
  <c r="F79" i="5"/>
  <c r="G79" i="5"/>
  <c r="H79" i="5"/>
  <c r="D80" i="5"/>
  <c r="E80" i="5"/>
  <c r="F80" i="5"/>
  <c r="G80" i="5"/>
  <c r="H80" i="5"/>
  <c r="D81" i="5"/>
  <c r="E81" i="5"/>
  <c r="F81" i="5"/>
  <c r="G81" i="5"/>
  <c r="H81" i="5"/>
  <c r="D82" i="5"/>
  <c r="E82" i="5"/>
  <c r="F82" i="5"/>
  <c r="G82" i="5"/>
  <c r="H82" i="5"/>
  <c r="D83" i="5"/>
  <c r="E83" i="5"/>
  <c r="F83" i="5"/>
  <c r="G83" i="5"/>
  <c r="H83" i="5"/>
  <c r="D84" i="5"/>
  <c r="E84" i="5"/>
  <c r="F84" i="5"/>
  <c r="G84" i="5"/>
  <c r="H84" i="5"/>
  <c r="D85" i="5"/>
  <c r="E85" i="5"/>
  <c r="F85" i="5"/>
  <c r="G85" i="5"/>
  <c r="H85" i="5"/>
  <c r="D86" i="5"/>
  <c r="E86" i="5"/>
  <c r="F86" i="5"/>
  <c r="G86" i="5"/>
  <c r="H86" i="5"/>
  <c r="D87" i="5"/>
  <c r="E87" i="5"/>
  <c r="F87" i="5"/>
  <c r="G87" i="5"/>
  <c r="H87" i="5"/>
  <c r="D88" i="5"/>
  <c r="E88" i="5"/>
  <c r="F88" i="5"/>
  <c r="G88" i="5"/>
  <c r="H88" i="5"/>
  <c r="D89" i="5"/>
  <c r="E89" i="5"/>
  <c r="F89" i="5"/>
  <c r="G89" i="5"/>
  <c r="H89" i="5"/>
  <c r="D90" i="5"/>
  <c r="E90" i="5"/>
  <c r="F90" i="5"/>
  <c r="G90" i="5"/>
  <c r="H90" i="5"/>
  <c r="D91" i="5"/>
  <c r="E91" i="5"/>
  <c r="F91" i="5"/>
  <c r="G91" i="5"/>
  <c r="H91" i="5"/>
  <c r="D92" i="5"/>
  <c r="E92" i="5"/>
  <c r="F92" i="5"/>
  <c r="G92" i="5"/>
  <c r="H92" i="5"/>
  <c r="D93" i="5"/>
  <c r="E93" i="5"/>
  <c r="F93" i="5"/>
  <c r="G93" i="5"/>
  <c r="H93" i="5"/>
  <c r="D94" i="5"/>
  <c r="E94" i="5"/>
  <c r="F94" i="5"/>
  <c r="G94" i="5"/>
  <c r="H94" i="5"/>
  <c r="D95" i="5"/>
  <c r="E95" i="5"/>
  <c r="F95" i="5"/>
  <c r="G95" i="5"/>
  <c r="H95" i="5"/>
  <c r="D96" i="5"/>
  <c r="E96" i="5"/>
  <c r="F96" i="5"/>
  <c r="G96" i="5"/>
  <c r="H96" i="5"/>
  <c r="D97" i="5"/>
  <c r="E97" i="5"/>
  <c r="F97" i="5"/>
  <c r="G97" i="5"/>
  <c r="H97" i="5"/>
  <c r="D98" i="5"/>
  <c r="E98" i="5"/>
  <c r="F98" i="5"/>
  <c r="G98" i="5"/>
  <c r="H98" i="5"/>
  <c r="D99" i="5"/>
  <c r="E99" i="5"/>
  <c r="F99" i="5"/>
  <c r="G99" i="5"/>
  <c r="H99" i="5"/>
  <c r="D100" i="5"/>
  <c r="E100" i="5"/>
  <c r="F100" i="5"/>
  <c r="G100" i="5"/>
  <c r="H100" i="5"/>
  <c r="D101" i="5"/>
  <c r="E101" i="5"/>
  <c r="F101" i="5"/>
  <c r="G101" i="5"/>
  <c r="H101" i="5"/>
  <c r="D102" i="5"/>
  <c r="E102" i="5"/>
  <c r="F102" i="5"/>
  <c r="G102" i="5"/>
  <c r="H102" i="5"/>
  <c r="D103" i="5"/>
  <c r="E103" i="5"/>
  <c r="F103" i="5"/>
  <c r="G103" i="5"/>
  <c r="H103" i="5"/>
  <c r="D104" i="5"/>
  <c r="E104" i="5"/>
  <c r="F104" i="5"/>
  <c r="G104" i="5"/>
  <c r="H104" i="5"/>
  <c r="D105" i="5"/>
  <c r="E105" i="5"/>
  <c r="F105" i="5"/>
  <c r="G105" i="5"/>
  <c r="H105" i="5"/>
  <c r="D106" i="5"/>
  <c r="E106" i="5"/>
  <c r="F106" i="5"/>
  <c r="G106" i="5"/>
  <c r="H106" i="5"/>
  <c r="D107" i="5"/>
  <c r="E107" i="5"/>
  <c r="F107" i="5"/>
  <c r="G107" i="5"/>
  <c r="H107" i="5"/>
  <c r="D108" i="5"/>
  <c r="E108" i="5"/>
  <c r="F108" i="5"/>
  <c r="G108" i="5"/>
  <c r="H108" i="5"/>
  <c r="D109" i="5"/>
  <c r="E109" i="5"/>
  <c r="F109" i="5"/>
  <c r="G109" i="5"/>
  <c r="H109" i="5"/>
  <c r="D110" i="5"/>
  <c r="E110" i="5"/>
  <c r="F110" i="5"/>
  <c r="G110" i="5"/>
  <c r="H110" i="5"/>
  <c r="D111" i="5"/>
  <c r="E111" i="5"/>
  <c r="F111" i="5"/>
  <c r="G111" i="5"/>
  <c r="H111" i="5"/>
  <c r="D112" i="5"/>
  <c r="E112" i="5"/>
  <c r="F112" i="5"/>
  <c r="G112" i="5"/>
  <c r="H112" i="5"/>
  <c r="D113" i="5"/>
  <c r="E113" i="5"/>
  <c r="F113" i="5"/>
  <c r="G113" i="5"/>
  <c r="H113" i="5"/>
  <c r="D114" i="5"/>
  <c r="E114" i="5"/>
  <c r="F114" i="5"/>
  <c r="G114" i="5"/>
  <c r="H114" i="5"/>
  <c r="D115" i="5"/>
  <c r="E115" i="5"/>
  <c r="F115" i="5"/>
  <c r="G115" i="5"/>
  <c r="H115" i="5"/>
  <c r="D116" i="5"/>
  <c r="E116" i="5"/>
  <c r="F116" i="5"/>
  <c r="G116" i="5"/>
  <c r="H116" i="5"/>
  <c r="D117" i="5"/>
  <c r="E117" i="5"/>
  <c r="F117" i="5"/>
  <c r="G117" i="5"/>
  <c r="H117" i="5"/>
  <c r="D118" i="5"/>
  <c r="E118" i="5"/>
  <c r="F118" i="5"/>
  <c r="G118" i="5"/>
  <c r="H118" i="5"/>
  <c r="D119" i="5"/>
  <c r="E119" i="5"/>
  <c r="F119" i="5"/>
  <c r="G119" i="5"/>
  <c r="H119" i="5"/>
  <c r="D120" i="5"/>
  <c r="E120" i="5"/>
  <c r="F120" i="5"/>
  <c r="G120" i="5"/>
  <c r="H120" i="5"/>
  <c r="D121" i="5"/>
  <c r="E121" i="5"/>
  <c r="F121" i="5"/>
  <c r="G121" i="5"/>
  <c r="H121" i="5"/>
  <c r="D122" i="5"/>
  <c r="E122" i="5"/>
  <c r="F122" i="5"/>
  <c r="G122" i="5"/>
  <c r="H122" i="5"/>
  <c r="D123" i="5"/>
  <c r="E123" i="5"/>
  <c r="F123" i="5"/>
  <c r="G123" i="5"/>
  <c r="H123" i="5"/>
  <c r="D124" i="5"/>
  <c r="E124" i="5"/>
  <c r="F124" i="5"/>
  <c r="G124" i="5"/>
  <c r="H124" i="5"/>
  <c r="D125" i="5"/>
  <c r="E125" i="5"/>
  <c r="F125" i="5"/>
  <c r="G125" i="5"/>
  <c r="H125" i="5"/>
  <c r="D126" i="5"/>
  <c r="E126" i="5"/>
  <c r="F126" i="5"/>
  <c r="G126" i="5"/>
  <c r="H126" i="5"/>
  <c r="D127" i="5"/>
  <c r="E127" i="5"/>
  <c r="F127" i="5"/>
  <c r="G127" i="5"/>
  <c r="H127" i="5"/>
  <c r="D128" i="5"/>
  <c r="E128" i="5"/>
  <c r="F128" i="5"/>
  <c r="G128" i="5"/>
  <c r="H128" i="5"/>
  <c r="D129" i="5"/>
  <c r="E129" i="5"/>
  <c r="F129" i="5"/>
  <c r="G129" i="5"/>
  <c r="H129" i="5"/>
  <c r="D130" i="5"/>
  <c r="E130" i="5"/>
  <c r="F130" i="5"/>
  <c r="G130" i="5"/>
  <c r="H130" i="5"/>
  <c r="D131" i="5"/>
  <c r="E131" i="5"/>
  <c r="F131" i="5"/>
  <c r="G131" i="5"/>
  <c r="H131" i="5"/>
  <c r="D132" i="5"/>
  <c r="E132" i="5"/>
  <c r="F132" i="5"/>
  <c r="G132" i="5"/>
  <c r="H132" i="5"/>
  <c r="D133" i="5"/>
  <c r="E133" i="5"/>
  <c r="F133" i="5"/>
  <c r="G133" i="5"/>
  <c r="H133" i="5"/>
  <c r="D134" i="5"/>
  <c r="E134" i="5"/>
  <c r="F134" i="5"/>
  <c r="G134" i="5"/>
  <c r="H134" i="5"/>
  <c r="D135" i="5"/>
  <c r="E135" i="5"/>
  <c r="F135" i="5"/>
  <c r="G135" i="5"/>
  <c r="H135" i="5"/>
  <c r="D136" i="5"/>
  <c r="E136" i="5"/>
  <c r="F136" i="5"/>
  <c r="G136" i="5"/>
  <c r="H136" i="5"/>
  <c r="D137" i="5"/>
  <c r="E137" i="5"/>
  <c r="F137" i="5"/>
  <c r="G137" i="5"/>
  <c r="H137" i="5"/>
  <c r="D138" i="5"/>
  <c r="E138" i="5"/>
  <c r="F138" i="5"/>
  <c r="G138" i="5"/>
  <c r="H138" i="5"/>
  <c r="D139" i="5"/>
  <c r="E139" i="5"/>
  <c r="F139" i="5"/>
  <c r="G139" i="5"/>
  <c r="H139" i="5"/>
  <c r="D140" i="5"/>
  <c r="E140" i="5"/>
  <c r="F140" i="5"/>
  <c r="G140" i="5"/>
  <c r="H140" i="5"/>
  <c r="D141" i="5"/>
  <c r="E141" i="5"/>
  <c r="F141" i="5"/>
  <c r="G141" i="5"/>
  <c r="H141" i="5"/>
  <c r="D142" i="5"/>
  <c r="E142" i="5"/>
  <c r="F142" i="5"/>
  <c r="G142" i="5"/>
  <c r="H142" i="5"/>
  <c r="D143" i="5"/>
  <c r="E143" i="5"/>
  <c r="F143" i="5"/>
  <c r="G143" i="5"/>
  <c r="H143" i="5"/>
  <c r="D144" i="5"/>
  <c r="E144" i="5"/>
  <c r="F144" i="5"/>
  <c r="G144" i="5"/>
  <c r="H144" i="5"/>
  <c r="D145" i="5"/>
  <c r="E145" i="5"/>
  <c r="F145" i="5"/>
  <c r="G145" i="5"/>
  <c r="H145" i="5"/>
  <c r="D146" i="5"/>
  <c r="E146" i="5"/>
  <c r="F146" i="5"/>
  <c r="G146" i="5"/>
  <c r="H146" i="5"/>
  <c r="D147" i="5"/>
  <c r="E147" i="5"/>
  <c r="F147" i="5"/>
  <c r="G147" i="5"/>
  <c r="H147" i="5"/>
  <c r="D148" i="5"/>
  <c r="E148" i="5"/>
  <c r="F148" i="5"/>
  <c r="G148" i="5"/>
  <c r="H148" i="5"/>
  <c r="D149" i="5"/>
  <c r="E149" i="5"/>
  <c r="F149" i="5"/>
  <c r="G149" i="5"/>
  <c r="H149" i="5"/>
  <c r="D150" i="5"/>
  <c r="E150" i="5"/>
  <c r="F150" i="5"/>
  <c r="G150" i="5"/>
  <c r="H150" i="5"/>
  <c r="D151" i="5"/>
  <c r="E151" i="5"/>
  <c r="F151" i="5"/>
  <c r="G151" i="5"/>
  <c r="H151" i="5"/>
  <c r="D152" i="5"/>
  <c r="E152" i="5"/>
  <c r="F152" i="5"/>
  <c r="G152" i="5"/>
  <c r="H152" i="5"/>
  <c r="D153" i="5"/>
  <c r="E153" i="5"/>
  <c r="F153" i="5"/>
  <c r="G153" i="5"/>
  <c r="H153" i="5"/>
  <c r="D154" i="5"/>
  <c r="E154" i="5"/>
  <c r="F154" i="5"/>
  <c r="G154" i="5"/>
  <c r="H154" i="5"/>
  <c r="D155" i="5"/>
  <c r="E155" i="5"/>
  <c r="F155" i="5"/>
  <c r="G155" i="5"/>
  <c r="H155" i="5"/>
  <c r="D156" i="5"/>
  <c r="E156" i="5"/>
  <c r="F156" i="5"/>
  <c r="G156" i="5"/>
  <c r="H156" i="5"/>
  <c r="D157" i="5"/>
  <c r="E157" i="5"/>
  <c r="F157" i="5"/>
  <c r="G157" i="5"/>
  <c r="H157" i="5"/>
  <c r="D158" i="5"/>
  <c r="E158" i="5"/>
  <c r="F158" i="5"/>
  <c r="G158" i="5"/>
  <c r="H158" i="5"/>
  <c r="D159" i="5"/>
  <c r="E159" i="5"/>
  <c r="F159" i="5"/>
  <c r="G159" i="5"/>
  <c r="H159" i="5"/>
  <c r="D160" i="5"/>
  <c r="E160" i="5"/>
  <c r="F160" i="5"/>
  <c r="G160" i="5"/>
  <c r="H160" i="5"/>
  <c r="D161" i="5"/>
  <c r="E161" i="5"/>
  <c r="F161" i="5"/>
  <c r="G161" i="5"/>
  <c r="H161" i="5"/>
  <c r="D162" i="5"/>
  <c r="E162" i="5"/>
  <c r="F162" i="5"/>
  <c r="G162" i="5"/>
  <c r="H162" i="5"/>
  <c r="D163" i="5"/>
  <c r="E163" i="5"/>
  <c r="F163" i="5"/>
  <c r="G163" i="5"/>
  <c r="H163" i="5"/>
  <c r="D164" i="5"/>
  <c r="E164" i="5"/>
  <c r="F164" i="5"/>
  <c r="G164" i="5"/>
  <c r="H164" i="5"/>
  <c r="D165" i="5"/>
  <c r="E165" i="5"/>
  <c r="F165" i="5"/>
  <c r="G165" i="5"/>
  <c r="H165" i="5"/>
  <c r="D166" i="5"/>
  <c r="E166" i="5"/>
  <c r="F166" i="5"/>
  <c r="G166" i="5"/>
  <c r="H166" i="5"/>
  <c r="D167" i="5"/>
  <c r="E167" i="5"/>
  <c r="F167" i="5"/>
  <c r="G167" i="5"/>
  <c r="H167" i="5"/>
  <c r="D168" i="5"/>
  <c r="E168" i="5"/>
  <c r="F168" i="5"/>
  <c r="G168" i="5"/>
  <c r="H168" i="5"/>
  <c r="D169" i="5"/>
  <c r="E169" i="5"/>
  <c r="F169" i="5"/>
  <c r="G169" i="5"/>
  <c r="H169" i="5"/>
  <c r="D170" i="5"/>
  <c r="E170" i="5"/>
  <c r="F170" i="5"/>
  <c r="G170" i="5"/>
  <c r="H170" i="5"/>
  <c r="D171" i="5"/>
  <c r="E171" i="5"/>
  <c r="F171" i="5"/>
  <c r="G171" i="5"/>
  <c r="H171" i="5"/>
  <c r="D172" i="5"/>
  <c r="E172" i="5"/>
  <c r="F172" i="5"/>
  <c r="G172" i="5"/>
  <c r="H172" i="5"/>
  <c r="D173" i="5"/>
  <c r="E173" i="5"/>
  <c r="F173" i="5"/>
  <c r="G173" i="5"/>
  <c r="H173" i="5"/>
  <c r="D174" i="5"/>
  <c r="E174" i="5"/>
  <c r="F174" i="5"/>
  <c r="G174" i="5"/>
  <c r="H174" i="5"/>
  <c r="D175" i="5"/>
  <c r="E175" i="5"/>
  <c r="F175" i="5"/>
  <c r="G175" i="5"/>
  <c r="H175" i="5"/>
  <c r="D176" i="5"/>
  <c r="E176" i="5"/>
  <c r="F176" i="5"/>
  <c r="G176" i="5"/>
  <c r="H176" i="5"/>
  <c r="D177" i="5"/>
  <c r="E177" i="5"/>
  <c r="F177" i="5"/>
  <c r="G177" i="5"/>
  <c r="H177" i="5"/>
  <c r="D178" i="5"/>
  <c r="E178" i="5"/>
  <c r="F178" i="5"/>
  <c r="G178" i="5"/>
  <c r="H178" i="5"/>
  <c r="D179" i="5"/>
  <c r="E179" i="5"/>
  <c r="F179" i="5"/>
  <c r="G179" i="5"/>
  <c r="H179" i="5"/>
  <c r="D180" i="5"/>
  <c r="E180" i="5"/>
  <c r="F180" i="5"/>
  <c r="G180" i="5"/>
  <c r="H180" i="5"/>
  <c r="B6" i="3"/>
  <c r="B7" i="3"/>
  <c r="B17" i="3"/>
  <c r="B19" i="3"/>
  <c r="B21" i="3"/>
  <c r="B23" i="3"/>
  <c r="B25" i="3"/>
  <c r="E35" i="3"/>
  <c r="E36" i="3"/>
  <c r="B18" i="3" s="1"/>
  <c r="E37" i="3"/>
  <c r="E38" i="3"/>
  <c r="B20" i="3" s="1"/>
  <c r="E39" i="3"/>
  <c r="E40" i="3"/>
  <c r="B22" i="3" s="1"/>
  <c r="E41" i="3"/>
  <c r="E42" i="3"/>
  <c r="B24" i="3" s="1"/>
  <c r="E43" i="3"/>
  <c r="B4" i="8"/>
  <c r="B6" i="8" s="1"/>
  <c r="G4" i="8"/>
  <c r="B5" i="8"/>
  <c r="B13" i="8"/>
  <c r="L13" i="8"/>
  <c r="B14" i="8"/>
  <c r="F14" i="8"/>
  <c r="E15" i="8"/>
  <c r="F16" i="8"/>
  <c r="E20" i="8"/>
  <c r="F20" i="8"/>
  <c r="L20" i="8"/>
  <c r="M20" i="8"/>
  <c r="K20" i="8" s="1"/>
  <c r="E21" i="8"/>
  <c r="F21" i="8"/>
  <c r="L21" i="8"/>
  <c r="M21" i="8"/>
  <c r="K21" i="8" s="1"/>
  <c r="E22" i="8"/>
  <c r="F22" i="8"/>
  <c r="L22" i="8"/>
  <c r="M22" i="8"/>
  <c r="K22" i="8" s="1"/>
  <c r="E23" i="8"/>
  <c r="F23" i="8"/>
  <c r="L23" i="8"/>
  <c r="M23" i="8"/>
  <c r="K23" i="8" s="1"/>
  <c r="G27" i="8"/>
  <c r="B3" i="2"/>
  <c r="C14" i="2" s="1"/>
  <c r="B4" i="2"/>
  <c r="B5" i="3" s="1"/>
  <c r="G4" i="2"/>
  <c r="G5" i="2"/>
  <c r="B14" i="2"/>
  <c r="B11" i="2" s="1"/>
  <c r="B12" i="2" s="1"/>
  <c r="H20" i="2"/>
  <c r="I20" i="2" s="1"/>
  <c r="J20" i="2"/>
  <c r="K20" i="2" s="1"/>
  <c r="K21" i="2"/>
  <c r="L21" i="2" s="1"/>
  <c r="M21" i="2"/>
  <c r="K22" i="2"/>
  <c r="L22" i="2"/>
  <c r="M22" i="2"/>
  <c r="K23" i="2"/>
  <c r="L23" i="2" s="1"/>
  <c r="M23" i="2"/>
  <c r="K24" i="2"/>
  <c r="L24" i="2"/>
  <c r="M24" i="2"/>
  <c r="B25" i="2"/>
  <c r="K25" i="2"/>
  <c r="L25" i="2"/>
  <c r="M25" i="2"/>
  <c r="B26" i="2"/>
  <c r="K26" i="2"/>
  <c r="L26" i="2"/>
  <c r="M26" i="2"/>
  <c r="B27" i="2"/>
  <c r="K27" i="2"/>
  <c r="L27" i="2"/>
  <c r="M27" i="2"/>
  <c r="K28" i="2"/>
  <c r="L28" i="2" s="1"/>
  <c r="M28" i="2"/>
  <c r="K29" i="2"/>
  <c r="L29" i="2" s="1"/>
  <c r="M29" i="2"/>
  <c r="K30" i="2"/>
  <c r="L30" i="2" s="1"/>
  <c r="M30" i="2"/>
  <c r="F31" i="2"/>
  <c r="G31" i="2"/>
  <c r="K31" i="2"/>
  <c r="L31" i="2"/>
  <c r="M31" i="2"/>
  <c r="G32" i="2"/>
  <c r="K32" i="2"/>
  <c r="L32" i="2" s="1"/>
  <c r="M32" i="2"/>
  <c r="G33" i="2"/>
  <c r="K33" i="2"/>
  <c r="L33" i="2" s="1"/>
  <c r="M33" i="2"/>
  <c r="G34" i="2"/>
  <c r="K34" i="2"/>
  <c r="L34" i="2" s="1"/>
  <c r="M34" i="2"/>
  <c r="K35" i="2"/>
  <c r="L35" i="2" s="1"/>
  <c r="M35" i="2"/>
  <c r="K36" i="2"/>
  <c r="L36" i="2"/>
  <c r="M36" i="2"/>
  <c r="K37" i="2"/>
  <c r="L37" i="2" s="1"/>
  <c r="M37" i="2"/>
  <c r="K38" i="2"/>
  <c r="L38" i="2"/>
  <c r="M38" i="2"/>
  <c r="K39" i="2"/>
  <c r="L39" i="2" s="1"/>
  <c r="M39" i="2"/>
  <c r="K40" i="2"/>
  <c r="L40" i="2"/>
  <c r="M40" i="2"/>
  <c r="K41" i="2"/>
  <c r="L41" i="2" s="1"/>
  <c r="M41" i="2"/>
  <c r="K42" i="2"/>
  <c r="L42" i="2"/>
  <c r="M42" i="2"/>
  <c r="K43" i="2"/>
  <c r="L43" i="2" s="1"/>
  <c r="M43" i="2"/>
  <c r="K44" i="2"/>
  <c r="L44" i="2"/>
  <c r="M44" i="2"/>
  <c r="K45" i="2"/>
  <c r="L45" i="2" s="1"/>
  <c r="M45" i="2"/>
  <c r="K46" i="2"/>
  <c r="L46" i="2"/>
  <c r="M46" i="2"/>
  <c r="K47" i="2"/>
  <c r="L47" i="2" s="1"/>
  <c r="M47" i="2"/>
  <c r="K48" i="2"/>
  <c r="L48" i="2"/>
  <c r="M48" i="2"/>
  <c r="K49" i="2"/>
  <c r="L49" i="2" s="1"/>
  <c r="M49" i="2"/>
  <c r="K50" i="2"/>
  <c r="L50" i="2"/>
  <c r="M50" i="2"/>
  <c r="K51" i="2"/>
  <c r="L51" i="2" s="1"/>
  <c r="M51" i="2"/>
  <c r="K52" i="2"/>
  <c r="L52" i="2"/>
  <c r="M52" i="2"/>
  <c r="K53" i="2"/>
  <c r="L53" i="2" s="1"/>
  <c r="M53" i="2"/>
  <c r="A4" i="7"/>
  <c r="B5" i="7"/>
  <c r="A6" i="7"/>
  <c r="B6" i="7"/>
  <c r="B7" i="7"/>
  <c r="B8" i="7"/>
  <c r="B9" i="7"/>
  <c r="B10" i="7"/>
  <c r="B11"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6" i="4"/>
  <c r="B4" i="5" s="1"/>
  <c r="B7" i="4"/>
  <c r="B8" i="4"/>
  <c r="B9" i="4"/>
  <c r="D3" i="4" s="1"/>
  <c r="B17" i="4"/>
  <c r="B18" i="4" s="1"/>
  <c r="P22" i="5" s="1"/>
  <c r="G3" i="13"/>
  <c r="H3" i="13"/>
  <c r="I3" i="13"/>
  <c r="J3" i="13"/>
  <c r="G4" i="13"/>
  <c r="H4" i="13"/>
  <c r="I4" i="13"/>
  <c r="J4" i="13"/>
  <c r="G5" i="13"/>
  <c r="H5" i="13"/>
  <c r="I5" i="13"/>
  <c r="J5" i="13"/>
  <c r="G6" i="13"/>
  <c r="H6" i="13"/>
  <c r="I6" i="13"/>
  <c r="J6" i="13"/>
  <c r="G7" i="13"/>
  <c r="H7" i="13"/>
  <c r="I7" i="13"/>
  <c r="J7" i="13"/>
  <c r="G8" i="13"/>
  <c r="H8" i="13"/>
  <c r="I8" i="13"/>
  <c r="J8" i="13"/>
  <c r="G9" i="13"/>
  <c r="H9" i="13"/>
  <c r="I9" i="13"/>
  <c r="J9" i="13"/>
  <c r="G10" i="13"/>
  <c r="H10" i="13"/>
  <c r="I10" i="13"/>
  <c r="J10" i="13"/>
  <c r="G11" i="13"/>
  <c r="H11" i="13"/>
  <c r="I11" i="13"/>
  <c r="J11" i="13"/>
  <c r="G12" i="13"/>
  <c r="H12" i="13"/>
  <c r="I12" i="13"/>
  <c r="J12" i="13"/>
  <c r="G13" i="13"/>
  <c r="H13" i="13"/>
  <c r="I13" i="13"/>
  <c r="J13" i="13"/>
  <c r="G14" i="13"/>
  <c r="H14" i="13"/>
  <c r="I14" i="13"/>
  <c r="J14" i="13"/>
  <c r="G15" i="13"/>
  <c r="H15" i="13"/>
  <c r="I15" i="13"/>
  <c r="J15" i="13"/>
  <c r="G16" i="13"/>
  <c r="H16" i="13"/>
  <c r="I16" i="13"/>
  <c r="J16" i="13"/>
  <c r="G17" i="13"/>
  <c r="H17" i="13"/>
  <c r="I17" i="13"/>
  <c r="J17" i="13"/>
  <c r="G18" i="13"/>
  <c r="H18" i="13"/>
  <c r="I18" i="13"/>
  <c r="J18" i="13"/>
  <c r="G19" i="13"/>
  <c r="H19" i="13"/>
  <c r="I19" i="13"/>
  <c r="J19" i="13"/>
  <c r="G20" i="13"/>
  <c r="H20" i="13"/>
  <c r="I20" i="13"/>
  <c r="J20" i="13"/>
  <c r="G21" i="13"/>
  <c r="H21" i="13"/>
  <c r="I21" i="13"/>
  <c r="J21" i="13"/>
  <c r="G22" i="13"/>
  <c r="H22" i="13"/>
  <c r="I22" i="13"/>
  <c r="J22" i="13"/>
  <c r="G23" i="13"/>
  <c r="H23" i="13"/>
  <c r="I23" i="13"/>
  <c r="J23" i="13"/>
  <c r="G24" i="13"/>
  <c r="H24" i="13"/>
  <c r="I24" i="13"/>
  <c r="J24" i="13"/>
  <c r="G25" i="13"/>
  <c r="H25" i="13"/>
  <c r="I25" i="13"/>
  <c r="J25" i="13"/>
  <c r="G26" i="13"/>
  <c r="H26" i="13"/>
  <c r="I26" i="13"/>
  <c r="J26" i="13"/>
  <c r="G27" i="13"/>
  <c r="H27" i="13"/>
  <c r="I27" i="13"/>
  <c r="J27" i="13"/>
  <c r="G28" i="13"/>
  <c r="H28" i="13"/>
  <c r="I28" i="13"/>
  <c r="J28" i="13"/>
  <c r="G29" i="13"/>
  <c r="H29" i="13"/>
  <c r="I29" i="13"/>
  <c r="J29" i="13"/>
  <c r="G30" i="13"/>
  <c r="H30" i="13"/>
  <c r="I30" i="13"/>
  <c r="J30" i="13"/>
  <c r="G31" i="13"/>
  <c r="H31" i="13"/>
  <c r="I31" i="13"/>
  <c r="J31" i="13"/>
  <c r="G32" i="13"/>
  <c r="H32" i="13"/>
  <c r="I32" i="13"/>
  <c r="J32" i="13"/>
  <c r="G33" i="13"/>
  <c r="H33" i="13"/>
  <c r="I33" i="13"/>
  <c r="J33" i="13"/>
  <c r="G34" i="13"/>
  <c r="H34" i="13"/>
  <c r="I34" i="13"/>
  <c r="J34" i="13"/>
  <c r="G35" i="13"/>
  <c r="H35" i="13"/>
  <c r="I35" i="13"/>
  <c r="J35" i="13"/>
  <c r="G36" i="13"/>
  <c r="H36" i="13"/>
  <c r="I36" i="13"/>
  <c r="J36" i="13"/>
  <c r="G37" i="13"/>
  <c r="H37" i="13"/>
  <c r="I37" i="13"/>
  <c r="J37" i="13"/>
  <c r="G38" i="13"/>
  <c r="H38" i="13"/>
  <c r="I38" i="13"/>
  <c r="J38" i="13"/>
  <c r="G39" i="13"/>
  <c r="H39" i="13"/>
  <c r="I39" i="13"/>
  <c r="J39" i="13"/>
  <c r="G40" i="13"/>
  <c r="H40" i="13"/>
  <c r="I40" i="13"/>
  <c r="J40" i="13"/>
  <c r="G41" i="13"/>
  <c r="H41" i="13"/>
  <c r="I41" i="13"/>
  <c r="J41" i="13"/>
  <c r="G42" i="13"/>
  <c r="H42" i="13"/>
  <c r="I42" i="13"/>
  <c r="J42" i="13"/>
  <c r="G43" i="13"/>
  <c r="H43" i="13"/>
  <c r="I43" i="13"/>
  <c r="J43" i="13"/>
  <c r="G44" i="13"/>
  <c r="H44" i="13"/>
  <c r="I44" i="13"/>
  <c r="J44" i="13"/>
  <c r="G45" i="13"/>
  <c r="H45" i="13"/>
  <c r="I45" i="13"/>
  <c r="J45" i="13"/>
  <c r="G46" i="13"/>
  <c r="H46" i="13"/>
  <c r="I46" i="13"/>
  <c r="J46" i="13"/>
  <c r="G47" i="13"/>
  <c r="H47" i="13"/>
  <c r="I47" i="13"/>
  <c r="J47" i="13"/>
  <c r="G48" i="13"/>
  <c r="H48" i="13"/>
  <c r="I48" i="13"/>
  <c r="J48" i="13"/>
  <c r="G49" i="13"/>
  <c r="H49" i="13"/>
  <c r="I49" i="13"/>
  <c r="J49" i="13"/>
  <c r="G50" i="13"/>
  <c r="H50" i="13"/>
  <c r="I50" i="13"/>
  <c r="J50" i="13"/>
  <c r="G51" i="13"/>
  <c r="H51" i="13"/>
  <c r="I51" i="13"/>
  <c r="J51" i="13"/>
  <c r="G52" i="13"/>
  <c r="H52" i="13"/>
  <c r="I52" i="13"/>
  <c r="J52" i="13"/>
  <c r="G53" i="13"/>
  <c r="H53" i="13"/>
  <c r="I53" i="13"/>
  <c r="J53" i="13"/>
  <c r="G54" i="13"/>
  <c r="H54" i="13"/>
  <c r="I54" i="13"/>
  <c r="J54" i="13"/>
  <c r="G55" i="13"/>
  <c r="H55" i="13"/>
  <c r="I55" i="13"/>
  <c r="J55" i="13"/>
  <c r="G56" i="13"/>
  <c r="H56" i="13"/>
  <c r="I56" i="13"/>
  <c r="J56" i="13"/>
  <c r="G57" i="13"/>
  <c r="H57" i="13"/>
  <c r="I57" i="13"/>
  <c r="J57" i="13"/>
  <c r="G58" i="13"/>
  <c r="H58" i="13"/>
  <c r="I58" i="13"/>
  <c r="J58" i="13"/>
  <c r="G59" i="13"/>
  <c r="H59" i="13"/>
  <c r="I59" i="13"/>
  <c r="J59" i="13"/>
  <c r="G60" i="13"/>
  <c r="H60" i="13"/>
  <c r="I60" i="13"/>
  <c r="J60" i="13"/>
  <c r="G61" i="13"/>
  <c r="H61" i="13"/>
  <c r="I61" i="13"/>
  <c r="J61" i="13"/>
  <c r="G62" i="13"/>
  <c r="H62" i="13"/>
  <c r="I62" i="13"/>
  <c r="J62" i="13"/>
  <c r="G63" i="13"/>
  <c r="H63" i="13"/>
  <c r="I63" i="13"/>
  <c r="J63" i="13"/>
  <c r="G64" i="13"/>
  <c r="H64" i="13"/>
  <c r="I64" i="13"/>
  <c r="J64" i="13"/>
  <c r="G65" i="13"/>
  <c r="H65" i="13"/>
  <c r="I65" i="13"/>
  <c r="J65" i="13"/>
  <c r="G66" i="13"/>
  <c r="H66" i="13"/>
  <c r="I66" i="13"/>
  <c r="J66" i="13"/>
  <c r="G67" i="13"/>
  <c r="H67" i="13"/>
  <c r="I67" i="13"/>
  <c r="J67" i="13"/>
  <c r="G68" i="13"/>
  <c r="H68" i="13"/>
  <c r="I68" i="13"/>
  <c r="J68" i="13"/>
  <c r="G69" i="13"/>
  <c r="H69" i="13"/>
  <c r="I69" i="13"/>
  <c r="J69" i="13"/>
  <c r="G70" i="13"/>
  <c r="H70" i="13"/>
  <c r="I70" i="13"/>
  <c r="J70" i="13"/>
  <c r="G71" i="13"/>
  <c r="H71" i="13"/>
  <c r="I71" i="13"/>
  <c r="J71" i="13"/>
  <c r="G72" i="13"/>
  <c r="H72" i="13"/>
  <c r="I72" i="13"/>
  <c r="J72" i="13"/>
  <c r="G73" i="13"/>
  <c r="H73" i="13"/>
  <c r="I73" i="13"/>
  <c r="J73" i="13"/>
  <c r="G74" i="13"/>
  <c r="H74" i="13"/>
  <c r="I74" i="13"/>
  <c r="J74" i="13"/>
  <c r="G75" i="13"/>
  <c r="H75" i="13"/>
  <c r="I75" i="13"/>
  <c r="J75" i="13"/>
  <c r="G76" i="13"/>
  <c r="H76" i="13"/>
  <c r="I76" i="13"/>
  <c r="J76" i="13"/>
  <c r="G77" i="13"/>
  <c r="H77" i="13"/>
  <c r="I77" i="13"/>
  <c r="J77" i="13"/>
  <c r="G78" i="13"/>
  <c r="H78" i="13"/>
  <c r="I78" i="13"/>
  <c r="J78" i="13"/>
  <c r="G79" i="13"/>
  <c r="H79" i="13"/>
  <c r="I79" i="13"/>
  <c r="J79" i="13"/>
  <c r="G80" i="13"/>
  <c r="H80" i="13"/>
  <c r="I80" i="13"/>
  <c r="J80" i="13"/>
  <c r="G81" i="13"/>
  <c r="H81" i="13"/>
  <c r="I81" i="13"/>
  <c r="J81" i="13"/>
  <c r="G82" i="13"/>
  <c r="H82" i="13"/>
  <c r="I82" i="13"/>
  <c r="J82" i="13"/>
  <c r="G83" i="13"/>
  <c r="H83" i="13"/>
  <c r="I83" i="13"/>
  <c r="J83" i="13"/>
  <c r="G84" i="13"/>
  <c r="H84" i="13"/>
  <c r="I84" i="13"/>
  <c r="J84" i="13"/>
  <c r="G85" i="13"/>
  <c r="H85" i="13"/>
  <c r="I85" i="13"/>
  <c r="J85" i="13"/>
  <c r="G86" i="13"/>
  <c r="H86" i="13"/>
  <c r="I86" i="13"/>
  <c r="J86" i="13"/>
  <c r="G87" i="13"/>
  <c r="H87" i="13"/>
  <c r="I87" i="13"/>
  <c r="J87" i="13"/>
  <c r="G88" i="13"/>
  <c r="H88" i="13"/>
  <c r="I88" i="13"/>
  <c r="J88" i="13"/>
  <c r="G89" i="13"/>
  <c r="H89" i="13"/>
  <c r="I89" i="13"/>
  <c r="J89" i="13"/>
  <c r="G90" i="13"/>
  <c r="H90" i="13"/>
  <c r="I90" i="13"/>
  <c r="J90" i="13"/>
  <c r="G91" i="13"/>
  <c r="H91" i="13"/>
  <c r="I91" i="13"/>
  <c r="J91" i="13"/>
  <c r="G92" i="13"/>
  <c r="H92" i="13"/>
  <c r="I92" i="13"/>
  <c r="J92" i="13"/>
  <c r="G93" i="13"/>
  <c r="H93" i="13"/>
  <c r="I93" i="13"/>
  <c r="J93" i="13"/>
  <c r="G94" i="13"/>
  <c r="H94" i="13"/>
  <c r="I94" i="13"/>
  <c r="J94" i="13"/>
  <c r="G95" i="13"/>
  <c r="H95" i="13"/>
  <c r="I95" i="13"/>
  <c r="J95" i="13"/>
  <c r="G96" i="13"/>
  <c r="H96" i="13"/>
  <c r="I96" i="13"/>
  <c r="J96" i="13"/>
  <c r="G97" i="13"/>
  <c r="H97" i="13"/>
  <c r="I97" i="13"/>
  <c r="J97" i="13"/>
  <c r="G98" i="13"/>
  <c r="H98" i="13"/>
  <c r="I98" i="13"/>
  <c r="J98" i="13"/>
  <c r="G99" i="13"/>
  <c r="H99" i="13"/>
  <c r="I99" i="13"/>
  <c r="J99" i="13"/>
  <c r="G100" i="13"/>
  <c r="H100" i="13"/>
  <c r="I100" i="13"/>
  <c r="J100" i="13"/>
  <c r="G101" i="13"/>
  <c r="H101" i="13"/>
  <c r="I101" i="13"/>
  <c r="J101" i="13"/>
  <c r="G102" i="13"/>
  <c r="H102" i="13"/>
  <c r="I102" i="13"/>
  <c r="J102" i="13"/>
  <c r="G103" i="13"/>
  <c r="H103" i="13"/>
  <c r="I103" i="13"/>
  <c r="J103" i="13"/>
  <c r="G104" i="13"/>
  <c r="H104" i="13"/>
  <c r="I104" i="13"/>
  <c r="J104" i="13"/>
  <c r="G105" i="13"/>
  <c r="H105" i="13"/>
  <c r="I105" i="13"/>
  <c r="J105" i="13"/>
  <c r="G106" i="13"/>
  <c r="H106" i="13"/>
  <c r="I106" i="13"/>
  <c r="J106" i="13"/>
  <c r="G107" i="13"/>
  <c r="H107" i="13"/>
  <c r="I107" i="13"/>
  <c r="J107" i="13"/>
  <c r="G108" i="13"/>
  <c r="H108" i="13"/>
  <c r="I108" i="13"/>
  <c r="J108" i="13"/>
  <c r="G109" i="13"/>
  <c r="H109" i="13"/>
  <c r="I109" i="13"/>
  <c r="J109" i="13"/>
  <c r="G110" i="13"/>
  <c r="H110" i="13"/>
  <c r="I110" i="13"/>
  <c r="J110" i="13"/>
  <c r="G111" i="13"/>
  <c r="H111" i="13"/>
  <c r="I111" i="13"/>
  <c r="J111" i="13"/>
  <c r="G112" i="13"/>
  <c r="H112" i="13"/>
  <c r="I112" i="13"/>
  <c r="J112" i="13"/>
  <c r="G113" i="13"/>
  <c r="H113" i="13"/>
  <c r="I113" i="13"/>
  <c r="J113" i="13"/>
  <c r="G114" i="13"/>
  <c r="H114" i="13"/>
  <c r="I114" i="13"/>
  <c r="J114" i="13"/>
  <c r="G115" i="13"/>
  <c r="H115" i="13"/>
  <c r="I115" i="13"/>
  <c r="J115" i="13"/>
  <c r="G116" i="13"/>
  <c r="H116" i="13"/>
  <c r="I116" i="13"/>
  <c r="J116" i="13"/>
  <c r="G117" i="13"/>
  <c r="H117" i="13"/>
  <c r="I117" i="13"/>
  <c r="J117" i="13"/>
  <c r="G118" i="13"/>
  <c r="H118" i="13"/>
  <c r="I118" i="13"/>
  <c r="J118" i="13"/>
  <c r="G119" i="13"/>
  <c r="H119" i="13"/>
  <c r="I119" i="13"/>
  <c r="J119" i="13"/>
  <c r="G120" i="13"/>
  <c r="H120" i="13"/>
  <c r="I120" i="13"/>
  <c r="J120" i="13"/>
  <c r="G121" i="13"/>
  <c r="H121" i="13"/>
  <c r="I121" i="13"/>
  <c r="J121" i="13"/>
  <c r="G122" i="13"/>
  <c r="H122" i="13"/>
  <c r="I122" i="13"/>
  <c r="J122" i="13"/>
  <c r="G123" i="13"/>
  <c r="H123" i="13"/>
  <c r="I123" i="13"/>
  <c r="J123" i="13"/>
  <c r="G124" i="13"/>
  <c r="H124" i="13"/>
  <c r="I124" i="13"/>
  <c r="J124" i="13"/>
  <c r="G125" i="13"/>
  <c r="H125" i="13"/>
  <c r="I125" i="13"/>
  <c r="J125" i="13"/>
  <c r="G126" i="13"/>
  <c r="H126" i="13"/>
  <c r="I126" i="13"/>
  <c r="J126" i="13"/>
  <c r="G127" i="13"/>
  <c r="H127" i="13"/>
  <c r="I127" i="13"/>
  <c r="J127" i="13"/>
  <c r="G128" i="13"/>
  <c r="H128" i="13"/>
  <c r="I128" i="13"/>
  <c r="J128" i="13"/>
  <c r="G129" i="13"/>
  <c r="H129" i="13"/>
  <c r="I129" i="13"/>
  <c r="J129" i="13"/>
  <c r="G130" i="13"/>
  <c r="H130" i="13"/>
  <c r="I130" i="13"/>
  <c r="J130" i="13"/>
  <c r="G131" i="13"/>
  <c r="H131" i="13"/>
  <c r="I131" i="13"/>
  <c r="J131" i="13"/>
  <c r="G132" i="13"/>
  <c r="H132" i="13"/>
  <c r="I132" i="13"/>
  <c r="J132" i="13"/>
  <c r="G133" i="13"/>
  <c r="H133" i="13"/>
  <c r="I133" i="13"/>
  <c r="J133" i="13"/>
  <c r="G134" i="13"/>
  <c r="H134" i="13"/>
  <c r="I134" i="13"/>
  <c r="J134" i="13"/>
  <c r="G135" i="13"/>
  <c r="H135" i="13"/>
  <c r="I135" i="13"/>
  <c r="J135" i="13"/>
  <c r="G136" i="13"/>
  <c r="H136" i="13"/>
  <c r="I136" i="13"/>
  <c r="J136" i="13"/>
  <c r="G137" i="13"/>
  <c r="H137" i="13"/>
  <c r="I137" i="13"/>
  <c r="J137" i="13"/>
  <c r="G138" i="13"/>
  <c r="H138" i="13"/>
  <c r="I138" i="13"/>
  <c r="J138" i="13"/>
  <c r="G139" i="13"/>
  <c r="H139" i="13"/>
  <c r="I139" i="13"/>
  <c r="J139" i="13"/>
  <c r="G140" i="13"/>
  <c r="H140" i="13"/>
  <c r="I140" i="13"/>
  <c r="J140" i="13"/>
  <c r="G141" i="13"/>
  <c r="H141" i="13"/>
  <c r="I141" i="13"/>
  <c r="J141" i="13"/>
  <c r="G142" i="13"/>
  <c r="H142" i="13"/>
  <c r="I142" i="13"/>
  <c r="J142" i="13"/>
  <c r="G143" i="13"/>
  <c r="H143" i="13"/>
  <c r="I143" i="13"/>
  <c r="J143" i="13"/>
  <c r="G144" i="13"/>
  <c r="H144" i="13"/>
  <c r="I144" i="13"/>
  <c r="J144" i="13"/>
  <c r="G145" i="13"/>
  <c r="H145" i="13"/>
  <c r="I145" i="13"/>
  <c r="J145" i="13"/>
  <c r="G146" i="13"/>
  <c r="H146" i="13"/>
  <c r="I146" i="13"/>
  <c r="J146" i="13"/>
  <c r="G147" i="13"/>
  <c r="H147" i="13"/>
  <c r="I147" i="13"/>
  <c r="J147" i="13"/>
  <c r="G148" i="13"/>
  <c r="H148" i="13"/>
  <c r="I148" i="13"/>
  <c r="J148" i="13"/>
  <c r="G149" i="13"/>
  <c r="H149" i="13"/>
  <c r="I149" i="13"/>
  <c r="J149" i="13"/>
  <c r="G150" i="13"/>
  <c r="H150" i="13"/>
  <c r="I150" i="13"/>
  <c r="J150" i="13"/>
  <c r="G151" i="13"/>
  <c r="H151" i="13"/>
  <c r="I151" i="13"/>
  <c r="J151" i="13"/>
  <c r="G152" i="13"/>
  <c r="H152" i="13"/>
  <c r="I152" i="13"/>
  <c r="J152" i="13"/>
  <c r="G153" i="13"/>
  <c r="H153" i="13"/>
  <c r="I153" i="13"/>
  <c r="J153" i="13"/>
  <c r="G154" i="13"/>
  <c r="H154" i="13"/>
  <c r="I154" i="13"/>
  <c r="J154" i="13"/>
  <c r="G155" i="13"/>
  <c r="H155" i="13"/>
  <c r="I155" i="13"/>
  <c r="J155" i="13"/>
  <c r="G156" i="13"/>
  <c r="H156" i="13"/>
  <c r="I156" i="13"/>
  <c r="J156" i="13"/>
  <c r="G157" i="13"/>
  <c r="H157" i="13"/>
  <c r="I157" i="13"/>
  <c r="J157" i="13"/>
  <c r="G158" i="13"/>
  <c r="H158" i="13"/>
  <c r="I158" i="13"/>
  <c r="J158" i="13"/>
  <c r="G159" i="13"/>
  <c r="H159" i="13"/>
  <c r="I159" i="13"/>
  <c r="J159" i="13"/>
  <c r="G160" i="13"/>
  <c r="H160" i="13"/>
  <c r="I160" i="13"/>
  <c r="J160" i="13"/>
  <c r="G161" i="13"/>
  <c r="H161" i="13"/>
  <c r="I161" i="13"/>
  <c r="J161" i="13"/>
  <c r="G162" i="13"/>
  <c r="H162" i="13"/>
  <c r="I162" i="13"/>
  <c r="J162" i="13"/>
  <c r="G163" i="13"/>
  <c r="H163" i="13"/>
  <c r="I163" i="13"/>
  <c r="J163" i="13"/>
  <c r="G164" i="13"/>
  <c r="H164" i="13"/>
  <c r="I164" i="13"/>
  <c r="J164" i="13"/>
  <c r="G165" i="13"/>
  <c r="H165" i="13"/>
  <c r="I165" i="13"/>
  <c r="J165" i="13"/>
  <c r="G166" i="13"/>
  <c r="H166" i="13"/>
  <c r="I166" i="13"/>
  <c r="J166" i="13"/>
  <c r="G167" i="13"/>
  <c r="H167" i="13"/>
  <c r="I167" i="13"/>
  <c r="J167" i="13"/>
  <c r="G168" i="13"/>
  <c r="H168" i="13"/>
  <c r="I168" i="13"/>
  <c r="J168" i="13"/>
  <c r="G169" i="13"/>
  <c r="H169" i="13"/>
  <c r="I169" i="13"/>
  <c r="J169" i="13"/>
  <c r="G170" i="13"/>
  <c r="H170" i="13"/>
  <c r="I170" i="13"/>
  <c r="J170" i="13"/>
  <c r="G171" i="13"/>
  <c r="H171" i="13"/>
  <c r="I171" i="13"/>
  <c r="J171" i="13"/>
  <c r="G172" i="13"/>
  <c r="H172" i="13"/>
  <c r="I172" i="13"/>
  <c r="J172" i="13"/>
  <c r="G173" i="13"/>
  <c r="H173" i="13"/>
  <c r="I173" i="13"/>
  <c r="J173" i="13"/>
  <c r="G174" i="13"/>
  <c r="H174" i="13"/>
  <c r="I174" i="13"/>
  <c r="J174" i="13"/>
  <c r="G175" i="13"/>
  <c r="H175" i="13"/>
  <c r="I175" i="13"/>
  <c r="J175" i="13"/>
  <c r="G176" i="13"/>
  <c r="H176" i="13"/>
  <c r="I176" i="13"/>
  <c r="J176" i="13"/>
  <c r="G177" i="13"/>
  <c r="H177" i="13"/>
  <c r="I177" i="13"/>
  <c r="J177" i="13"/>
  <c r="G178" i="13"/>
  <c r="H178" i="13"/>
  <c r="I178" i="13"/>
  <c r="J178" i="13"/>
  <c r="G179" i="13"/>
  <c r="H179" i="13"/>
  <c r="I179" i="13"/>
  <c r="J179" i="13"/>
  <c r="G180" i="13"/>
  <c r="H180" i="13"/>
  <c r="I180" i="13"/>
  <c r="J180" i="13"/>
  <c r="G181" i="13"/>
  <c r="H181" i="13"/>
  <c r="I181" i="13"/>
  <c r="J181" i="13"/>
  <c r="G182" i="13"/>
  <c r="H182" i="13"/>
  <c r="I182" i="13"/>
  <c r="J182" i="13"/>
  <c r="G183" i="13"/>
  <c r="H183" i="13"/>
  <c r="I183" i="13"/>
  <c r="J183" i="13"/>
  <c r="G184" i="13"/>
  <c r="H184" i="13"/>
  <c r="I184" i="13"/>
  <c r="J184" i="13"/>
  <c r="G185" i="13"/>
  <c r="H185" i="13"/>
  <c r="I185" i="13"/>
  <c r="J185" i="13"/>
  <c r="G186" i="13"/>
  <c r="H186" i="13"/>
  <c r="I186" i="13"/>
  <c r="J186" i="13"/>
  <c r="G187" i="13"/>
  <c r="H187" i="13"/>
  <c r="I187" i="13"/>
  <c r="J187" i="13"/>
  <c r="G188" i="13"/>
  <c r="H188" i="13"/>
  <c r="I188" i="13"/>
  <c r="J188" i="13"/>
  <c r="G189" i="13"/>
  <c r="H189" i="13"/>
  <c r="I189" i="13"/>
  <c r="J189" i="13"/>
  <c r="G190" i="13"/>
  <c r="H190" i="13"/>
  <c r="I190" i="13"/>
  <c r="J190" i="13"/>
  <c r="G191" i="13"/>
  <c r="H191" i="13"/>
  <c r="I191" i="13"/>
  <c r="J191" i="13"/>
  <c r="G192" i="13"/>
  <c r="H192" i="13"/>
  <c r="I192" i="13"/>
  <c r="J192" i="13"/>
  <c r="G193" i="13"/>
  <c r="H193" i="13"/>
  <c r="I193" i="13"/>
  <c r="J193" i="13"/>
  <c r="G194" i="13"/>
  <c r="H194" i="13"/>
  <c r="I194" i="13"/>
  <c r="J194" i="13"/>
  <c r="G195" i="13"/>
  <c r="H195" i="13"/>
  <c r="I195" i="13"/>
  <c r="J195" i="13"/>
  <c r="G196" i="13"/>
  <c r="H196" i="13"/>
  <c r="I196" i="13"/>
  <c r="J196" i="13"/>
  <c r="G197" i="13"/>
  <c r="H197" i="13"/>
  <c r="I197" i="13"/>
  <c r="J197" i="13"/>
  <c r="G198" i="13"/>
  <c r="H198" i="13"/>
  <c r="I198" i="13"/>
  <c r="J198" i="13"/>
  <c r="G199" i="13"/>
  <c r="H199" i="13"/>
  <c r="I199" i="13"/>
  <c r="J199" i="13"/>
  <c r="G200" i="13"/>
  <c r="H200" i="13"/>
  <c r="I200" i="13"/>
  <c r="J200" i="13"/>
  <c r="G201" i="13"/>
  <c r="H201" i="13"/>
  <c r="I201" i="13"/>
  <c r="J201" i="13"/>
  <c r="G202" i="13"/>
  <c r="H202" i="13"/>
  <c r="I202" i="13"/>
  <c r="J202" i="13"/>
  <c r="G203" i="13"/>
  <c r="H203" i="13"/>
  <c r="I203" i="13"/>
  <c r="J203" i="13"/>
  <c r="G204" i="13"/>
  <c r="H204" i="13"/>
  <c r="I204" i="13"/>
  <c r="J204" i="13"/>
  <c r="G205" i="13"/>
  <c r="H205" i="13"/>
  <c r="I205" i="13"/>
  <c r="J205" i="13"/>
  <c r="G206" i="13"/>
  <c r="H206" i="13"/>
  <c r="I206" i="13"/>
  <c r="J206" i="13"/>
  <c r="G207" i="13"/>
  <c r="H207" i="13"/>
  <c r="I207" i="13"/>
  <c r="J207" i="13"/>
  <c r="G208" i="13"/>
  <c r="H208" i="13"/>
  <c r="I208" i="13"/>
  <c r="J208" i="13"/>
  <c r="G209" i="13"/>
  <c r="H209" i="13"/>
  <c r="I209" i="13"/>
  <c r="J209" i="13"/>
  <c r="G210" i="13"/>
  <c r="H210" i="13"/>
  <c r="I210" i="13"/>
  <c r="J210" i="13"/>
  <c r="G211" i="13"/>
  <c r="H211" i="13"/>
  <c r="I211" i="13"/>
  <c r="J211" i="13"/>
  <c r="G212" i="13"/>
  <c r="H212" i="13"/>
  <c r="I212" i="13"/>
  <c r="J212" i="13"/>
  <c r="G213" i="13"/>
  <c r="H213" i="13"/>
  <c r="I213" i="13"/>
  <c r="J213" i="13"/>
  <c r="G214" i="13"/>
  <c r="H214" i="13"/>
  <c r="I214" i="13"/>
  <c r="J214" i="13"/>
  <c r="G215" i="13"/>
  <c r="H215" i="13"/>
  <c r="I215" i="13"/>
  <c r="J215" i="13"/>
  <c r="G216" i="13"/>
  <c r="H216" i="13"/>
  <c r="I216" i="13"/>
  <c r="J216" i="13"/>
  <c r="G217" i="13"/>
  <c r="H217" i="13"/>
  <c r="I217" i="13"/>
  <c r="J217" i="13"/>
  <c r="G218" i="13"/>
  <c r="H218" i="13"/>
  <c r="I218" i="13"/>
  <c r="J218" i="13"/>
  <c r="G219" i="13"/>
  <c r="H219" i="13"/>
  <c r="I219" i="13"/>
  <c r="J219" i="13"/>
  <c r="G220" i="13"/>
  <c r="H220" i="13"/>
  <c r="I220" i="13"/>
  <c r="J220" i="13"/>
  <c r="G221" i="13"/>
  <c r="H221" i="13"/>
  <c r="I221" i="13"/>
  <c r="J221" i="13"/>
  <c r="G222" i="13"/>
  <c r="H222" i="13"/>
  <c r="I222" i="13"/>
  <c r="J222" i="13"/>
  <c r="G223" i="13"/>
  <c r="H223" i="13"/>
  <c r="I223" i="13"/>
  <c r="J223" i="13"/>
  <c r="G224" i="13"/>
  <c r="H224" i="13"/>
  <c r="I224" i="13"/>
  <c r="J224" i="13"/>
  <c r="G225" i="13"/>
  <c r="H225" i="13"/>
  <c r="I225" i="13"/>
  <c r="J225" i="13"/>
  <c r="G226" i="13"/>
  <c r="H226" i="13"/>
  <c r="I226" i="13"/>
  <c r="J226" i="13"/>
  <c r="G227" i="13"/>
  <c r="H227" i="13"/>
  <c r="I227" i="13"/>
  <c r="J227" i="13"/>
  <c r="G228" i="13"/>
  <c r="H228" i="13"/>
  <c r="I228" i="13"/>
  <c r="J228" i="13"/>
  <c r="G229" i="13"/>
  <c r="H229" i="13"/>
  <c r="I229" i="13"/>
  <c r="J229" i="13"/>
  <c r="G230" i="13"/>
  <c r="H230" i="13"/>
  <c r="I230" i="13"/>
  <c r="J230" i="13"/>
  <c r="G231" i="13"/>
  <c r="H231" i="13"/>
  <c r="I231" i="13"/>
  <c r="J231" i="13"/>
  <c r="G232" i="13"/>
  <c r="H232" i="13"/>
  <c r="I232" i="13"/>
  <c r="J232" i="13"/>
  <c r="G233" i="13"/>
  <c r="H233" i="13"/>
  <c r="I233" i="13"/>
  <c r="J233" i="13"/>
  <c r="G234" i="13"/>
  <c r="H234" i="13"/>
  <c r="I234" i="13"/>
  <c r="J234" i="13"/>
  <c r="G235" i="13"/>
  <c r="H235" i="13"/>
  <c r="I235" i="13"/>
  <c r="J235" i="13"/>
  <c r="G236" i="13"/>
  <c r="H236" i="13"/>
  <c r="I236" i="13"/>
  <c r="J236" i="13"/>
  <c r="G237" i="13"/>
  <c r="H237" i="13"/>
  <c r="I237" i="13"/>
  <c r="J237" i="13"/>
  <c r="G238" i="13"/>
  <c r="H238" i="13"/>
  <c r="I238" i="13"/>
  <c r="J238" i="13"/>
  <c r="G239" i="13"/>
  <c r="H239" i="13"/>
  <c r="I239" i="13"/>
  <c r="J239" i="13"/>
  <c r="G240" i="13"/>
  <c r="H240" i="13"/>
  <c r="I240" i="13"/>
  <c r="J240" i="13"/>
  <c r="G241" i="13"/>
  <c r="H241" i="13"/>
  <c r="I241" i="13"/>
  <c r="J241" i="13"/>
  <c r="G242" i="13"/>
  <c r="H242" i="13"/>
  <c r="I242" i="13"/>
  <c r="J242" i="13"/>
  <c r="G243" i="13"/>
  <c r="H243" i="13"/>
  <c r="I243" i="13"/>
  <c r="J243" i="13"/>
  <c r="G244" i="13"/>
  <c r="H244" i="13"/>
  <c r="I244" i="13"/>
  <c r="J244" i="13"/>
  <c r="G245" i="13"/>
  <c r="H245" i="13"/>
  <c r="I245" i="13"/>
  <c r="J245" i="13"/>
  <c r="G246" i="13"/>
  <c r="H246" i="13"/>
  <c r="I246" i="13"/>
  <c r="J246" i="13"/>
  <c r="G247" i="13"/>
  <c r="H247" i="13"/>
  <c r="I247" i="13"/>
  <c r="J247" i="13"/>
  <c r="G248" i="13"/>
  <c r="H248" i="13"/>
  <c r="I248" i="13"/>
  <c r="J248" i="13"/>
  <c r="G249" i="13"/>
  <c r="H249" i="13"/>
  <c r="I249" i="13"/>
  <c r="J249" i="13"/>
  <c r="G250" i="13"/>
  <c r="H250" i="13"/>
  <c r="I250" i="13"/>
  <c r="J250" i="13"/>
  <c r="G251" i="13"/>
  <c r="H251" i="13"/>
  <c r="I251" i="13"/>
  <c r="J251" i="13"/>
  <c r="G252" i="13"/>
  <c r="H252" i="13"/>
  <c r="I252" i="13"/>
  <c r="J252" i="13"/>
  <c r="G253" i="13"/>
  <c r="H253" i="13"/>
  <c r="I253" i="13"/>
  <c r="J253" i="13"/>
  <c r="G254" i="13"/>
  <c r="H254" i="13"/>
  <c r="I254" i="13"/>
  <c r="J254" i="13"/>
  <c r="G255" i="13"/>
  <c r="H255" i="13"/>
  <c r="I255" i="13"/>
  <c r="J255" i="13"/>
  <c r="G256" i="13"/>
  <c r="H256" i="13"/>
  <c r="I256" i="13"/>
  <c r="J256" i="13"/>
  <c r="G257" i="13"/>
  <c r="H257" i="13"/>
  <c r="I257" i="13"/>
  <c r="J257" i="13"/>
  <c r="G258" i="13"/>
  <c r="H258" i="13"/>
  <c r="I258" i="13"/>
  <c r="J258" i="13"/>
  <c r="G259" i="13"/>
  <c r="H259" i="13"/>
  <c r="I259" i="13"/>
  <c r="J259" i="13"/>
  <c r="G260" i="13"/>
  <c r="H260" i="13"/>
  <c r="I260" i="13"/>
  <c r="J260" i="13"/>
  <c r="G261" i="13"/>
  <c r="H261" i="13"/>
  <c r="I261" i="13"/>
  <c r="J261" i="13"/>
  <c r="G262" i="13"/>
  <c r="H262" i="13"/>
  <c r="I262" i="13"/>
  <c r="J262" i="13"/>
  <c r="G263" i="13"/>
  <c r="H263" i="13"/>
  <c r="I263" i="13"/>
  <c r="J263" i="13"/>
  <c r="G264" i="13"/>
  <c r="H264" i="13"/>
  <c r="I264" i="13"/>
  <c r="J264" i="13"/>
  <c r="G265" i="13"/>
  <c r="H265" i="13"/>
  <c r="I265" i="13"/>
  <c r="J265" i="13"/>
  <c r="G266" i="13"/>
  <c r="H266" i="13"/>
  <c r="I266" i="13"/>
  <c r="J266" i="13"/>
  <c r="G267" i="13"/>
  <c r="H267" i="13"/>
  <c r="I267" i="13"/>
  <c r="J267" i="13"/>
  <c r="G268" i="13"/>
  <c r="H268" i="13"/>
  <c r="I268" i="13"/>
  <c r="J268" i="13"/>
  <c r="G269" i="13"/>
  <c r="H269" i="13"/>
  <c r="I269" i="13"/>
  <c r="J269" i="13"/>
  <c r="G270" i="13"/>
  <c r="H270" i="13"/>
  <c r="I270" i="13"/>
  <c r="J270" i="13"/>
  <c r="G271" i="13"/>
  <c r="H271" i="13"/>
  <c r="I271" i="13"/>
  <c r="J271" i="13"/>
  <c r="G272" i="13"/>
  <c r="H272" i="13"/>
  <c r="I272" i="13"/>
  <c r="J272" i="13"/>
  <c r="G273" i="13"/>
  <c r="H273" i="13"/>
  <c r="I273" i="13"/>
  <c r="J273" i="13"/>
  <c r="G274" i="13"/>
  <c r="H274" i="13"/>
  <c r="I274" i="13"/>
  <c r="J274" i="13"/>
  <c r="G275" i="13"/>
  <c r="H275" i="13"/>
  <c r="I275" i="13"/>
  <c r="J275" i="13"/>
  <c r="G276" i="13"/>
  <c r="H276" i="13"/>
  <c r="I276" i="13"/>
  <c r="J276" i="13"/>
  <c r="G277" i="13"/>
  <c r="H277" i="13"/>
  <c r="I277" i="13"/>
  <c r="J277" i="13"/>
  <c r="G278" i="13"/>
  <c r="H278" i="13"/>
  <c r="I278" i="13"/>
  <c r="J278" i="13"/>
  <c r="G279" i="13"/>
  <c r="H279" i="13"/>
  <c r="I279" i="13"/>
  <c r="J279" i="13"/>
  <c r="G280" i="13"/>
  <c r="H280" i="13"/>
  <c r="I280" i="13"/>
  <c r="J280" i="13"/>
  <c r="G281" i="13"/>
  <c r="H281" i="13"/>
  <c r="I281" i="13"/>
  <c r="J281" i="13"/>
  <c r="G282" i="13"/>
  <c r="H282" i="13"/>
  <c r="I282" i="13"/>
  <c r="J282" i="13"/>
  <c r="G283" i="13"/>
  <c r="H283" i="13"/>
  <c r="I283" i="13"/>
  <c r="J283" i="13"/>
  <c r="G284" i="13"/>
  <c r="H284" i="13"/>
  <c r="I284" i="13"/>
  <c r="J284" i="13"/>
  <c r="G285" i="13"/>
  <c r="H285" i="13"/>
  <c r="I285" i="13"/>
  <c r="J285" i="13"/>
  <c r="G286" i="13"/>
  <c r="H286" i="13"/>
  <c r="I286" i="13"/>
  <c r="J286" i="13"/>
  <c r="G287" i="13"/>
  <c r="H287" i="13"/>
  <c r="I287" i="13"/>
  <c r="J287" i="13"/>
  <c r="G288" i="13"/>
  <c r="H288" i="13"/>
  <c r="I288" i="13"/>
  <c r="J288" i="13"/>
  <c r="G289" i="13"/>
  <c r="H289" i="13"/>
  <c r="I289" i="13"/>
  <c r="J289" i="13"/>
  <c r="G290" i="13"/>
  <c r="H290" i="13"/>
  <c r="I290" i="13"/>
  <c r="J290" i="13"/>
  <c r="G291" i="13"/>
  <c r="H291" i="13"/>
  <c r="I291" i="13"/>
  <c r="J291" i="13"/>
  <c r="G292" i="13"/>
  <c r="H292" i="13"/>
  <c r="I292" i="13"/>
  <c r="J292" i="13"/>
  <c r="G293" i="13"/>
  <c r="H293" i="13"/>
  <c r="I293" i="13"/>
  <c r="J293" i="13"/>
  <c r="G294" i="13"/>
  <c r="H294" i="13"/>
  <c r="I294" i="13"/>
  <c r="J294" i="13"/>
  <c r="G295" i="13"/>
  <c r="H295" i="13"/>
  <c r="I295" i="13"/>
  <c r="J295" i="13"/>
  <c r="G296" i="13"/>
  <c r="H296" i="13"/>
  <c r="I296" i="13"/>
  <c r="J296" i="13"/>
  <c r="G297" i="13"/>
  <c r="H297" i="13"/>
  <c r="I297" i="13"/>
  <c r="J297" i="13"/>
  <c r="G298" i="13"/>
  <c r="H298" i="13"/>
  <c r="I298" i="13"/>
  <c r="J298" i="13"/>
  <c r="G299" i="13"/>
  <c r="H299" i="13"/>
  <c r="I299" i="13"/>
  <c r="J299" i="13"/>
  <c r="G300" i="13"/>
  <c r="H300" i="13"/>
  <c r="I300" i="13"/>
  <c r="J300" i="13"/>
  <c r="G301" i="13"/>
  <c r="H301" i="13"/>
  <c r="I301" i="13"/>
  <c r="J301" i="13"/>
  <c r="G302" i="13"/>
  <c r="H302" i="13"/>
  <c r="I302" i="13"/>
  <c r="J302" i="13"/>
  <c r="G303" i="13"/>
  <c r="H303" i="13"/>
  <c r="I303" i="13"/>
  <c r="J303" i="13"/>
  <c r="G304" i="13"/>
  <c r="H304" i="13"/>
  <c r="I304" i="13"/>
  <c r="J304" i="13"/>
  <c r="G305" i="13"/>
  <c r="H305" i="13"/>
  <c r="I305" i="13"/>
  <c r="J305" i="13"/>
  <c r="G306" i="13"/>
  <c r="H306" i="13"/>
  <c r="I306" i="13"/>
  <c r="J306" i="13"/>
  <c r="G307" i="13"/>
  <c r="H307" i="13"/>
  <c r="I307" i="13"/>
  <c r="J307" i="13"/>
  <c r="G308" i="13"/>
  <c r="H308" i="13"/>
  <c r="I308" i="13"/>
  <c r="J308" i="13"/>
  <c r="G309" i="13"/>
  <c r="H309" i="13"/>
  <c r="I309" i="13"/>
  <c r="J309" i="13"/>
  <c r="G310" i="13"/>
  <c r="H310" i="13"/>
  <c r="I310" i="13"/>
  <c r="J310" i="13"/>
  <c r="G311" i="13"/>
  <c r="H311" i="13"/>
  <c r="I311" i="13"/>
  <c r="J311" i="13"/>
  <c r="G312" i="13"/>
  <c r="H312" i="13"/>
  <c r="I312" i="13"/>
  <c r="J312" i="13"/>
  <c r="G313" i="13"/>
  <c r="H313" i="13"/>
  <c r="I313" i="13"/>
  <c r="J313" i="13"/>
  <c r="G314" i="13"/>
  <c r="H314" i="13"/>
  <c r="I314" i="13"/>
  <c r="J314" i="13"/>
  <c r="G315" i="13"/>
  <c r="H315" i="13"/>
  <c r="I315" i="13"/>
  <c r="J315" i="13"/>
  <c r="G316" i="13"/>
  <c r="H316" i="13"/>
  <c r="I316" i="13"/>
  <c r="J316" i="13"/>
  <c r="G317" i="13"/>
  <c r="H317" i="13"/>
  <c r="I317" i="13"/>
  <c r="J317" i="13"/>
  <c r="G318" i="13"/>
  <c r="H318" i="13"/>
  <c r="I318" i="13"/>
  <c r="J318" i="13"/>
  <c r="G319" i="13"/>
  <c r="H319" i="13"/>
  <c r="I319" i="13"/>
  <c r="J319" i="13"/>
  <c r="G320" i="13"/>
  <c r="H320" i="13"/>
  <c r="I320" i="13"/>
  <c r="J320" i="13"/>
  <c r="G321" i="13"/>
  <c r="H321" i="13"/>
  <c r="I321" i="13"/>
  <c r="J321" i="13"/>
  <c r="G322" i="13"/>
  <c r="H322" i="13"/>
  <c r="I322" i="13"/>
  <c r="J322" i="13"/>
  <c r="G323" i="13"/>
  <c r="H323" i="13"/>
  <c r="I323" i="13"/>
  <c r="J323" i="13"/>
  <c r="G324" i="13"/>
  <c r="H324" i="13"/>
  <c r="I324" i="13"/>
  <c r="J324" i="13"/>
  <c r="G325" i="13"/>
  <c r="H325" i="13"/>
  <c r="I325" i="13"/>
  <c r="J325" i="13"/>
  <c r="G326" i="13"/>
  <c r="H326" i="13"/>
  <c r="I326" i="13"/>
  <c r="J326" i="13"/>
  <c r="G327" i="13"/>
  <c r="H327" i="13"/>
  <c r="I327" i="13"/>
  <c r="J327" i="13"/>
  <c r="G328" i="13"/>
  <c r="H328" i="13"/>
  <c r="I328" i="13"/>
  <c r="J328" i="13"/>
  <c r="G329" i="13"/>
  <c r="H329" i="13"/>
  <c r="I329" i="13"/>
  <c r="J329" i="13"/>
  <c r="G330" i="13"/>
  <c r="H330" i="13"/>
  <c r="I330" i="13"/>
  <c r="J330" i="13"/>
  <c r="G331" i="13"/>
  <c r="H331" i="13"/>
  <c r="I331" i="13"/>
  <c r="J331" i="13"/>
  <c r="G332" i="13"/>
  <c r="H332" i="13"/>
  <c r="I332" i="13"/>
  <c r="J332" i="13"/>
  <c r="G333" i="13"/>
  <c r="H333" i="13"/>
  <c r="I333" i="13"/>
  <c r="J333" i="13"/>
  <c r="G334" i="13"/>
  <c r="H334" i="13"/>
  <c r="I334" i="13"/>
  <c r="J334" i="13"/>
  <c r="G335" i="13"/>
  <c r="H335" i="13"/>
  <c r="I335" i="13"/>
  <c r="J335" i="13"/>
  <c r="G336" i="13"/>
  <c r="H336" i="13"/>
  <c r="I336" i="13"/>
  <c r="J336" i="13"/>
  <c r="G337" i="13"/>
  <c r="H337" i="13"/>
  <c r="I337" i="13"/>
  <c r="J337" i="13"/>
  <c r="G338" i="13"/>
  <c r="H338" i="13"/>
  <c r="I338" i="13"/>
  <c r="J338" i="13"/>
  <c r="G339" i="13"/>
  <c r="H339" i="13"/>
  <c r="I339" i="13"/>
  <c r="J339" i="13"/>
  <c r="G340" i="13"/>
  <c r="H340" i="13"/>
  <c r="I340" i="13"/>
  <c r="J340" i="13"/>
  <c r="G341" i="13"/>
  <c r="H341" i="13"/>
  <c r="I341" i="13"/>
  <c r="J341" i="13"/>
  <c r="G342" i="13"/>
  <c r="H342" i="13"/>
  <c r="I342" i="13"/>
  <c r="J342" i="13"/>
  <c r="G343" i="13"/>
  <c r="H343" i="13"/>
  <c r="I343" i="13"/>
  <c r="J343" i="13"/>
  <c r="G344" i="13"/>
  <c r="H344" i="13"/>
  <c r="I344" i="13"/>
  <c r="J344" i="13"/>
  <c r="G345" i="13"/>
  <c r="H345" i="13"/>
  <c r="I345" i="13"/>
  <c r="J345" i="13"/>
  <c r="G346" i="13"/>
  <c r="H346" i="13"/>
  <c r="I346" i="13"/>
  <c r="J346" i="13"/>
  <c r="G347" i="13"/>
  <c r="H347" i="13"/>
  <c r="I347" i="13"/>
  <c r="J347" i="13"/>
  <c r="G348" i="13"/>
  <c r="H348" i="13"/>
  <c r="I348" i="13"/>
  <c r="J348" i="13"/>
  <c r="G349" i="13"/>
  <c r="H349" i="13"/>
  <c r="I349" i="13"/>
  <c r="J349" i="13"/>
  <c r="G350" i="13"/>
  <c r="H350" i="13"/>
  <c r="I350" i="13"/>
  <c r="J350" i="13"/>
  <c r="G351" i="13"/>
  <c r="H351" i="13"/>
  <c r="I351" i="13"/>
  <c r="J351" i="13"/>
  <c r="G352" i="13"/>
  <c r="H352" i="13"/>
  <c r="I352" i="13"/>
  <c r="J352" i="13"/>
  <c r="G353" i="13"/>
  <c r="H353" i="13"/>
  <c r="I353" i="13"/>
  <c r="J353" i="13"/>
  <c r="G354" i="13"/>
  <c r="H354" i="13"/>
  <c r="I354" i="13"/>
  <c r="J354" i="13"/>
  <c r="G355" i="13"/>
  <c r="H355" i="13"/>
  <c r="I355" i="13"/>
  <c r="J355" i="13"/>
  <c r="G356" i="13"/>
  <c r="H356" i="13"/>
  <c r="I356" i="13"/>
  <c r="J356" i="13"/>
  <c r="G357" i="13"/>
  <c r="H357" i="13"/>
  <c r="I357" i="13"/>
  <c r="J357" i="13"/>
  <c r="G358" i="13"/>
  <c r="H358" i="13"/>
  <c r="I358" i="13"/>
  <c r="J358" i="13"/>
  <c r="G359" i="13"/>
  <c r="H359" i="13"/>
  <c r="I359" i="13"/>
  <c r="J359" i="13"/>
  <c r="G360" i="13"/>
  <c r="H360" i="13"/>
  <c r="I360" i="13"/>
  <c r="J360" i="13"/>
  <c r="G361" i="13"/>
  <c r="H361" i="13"/>
  <c r="I361" i="13"/>
  <c r="J361" i="13"/>
  <c r="G362" i="13"/>
  <c r="H362" i="13"/>
  <c r="I362" i="13"/>
  <c r="J362" i="13"/>
  <c r="G363" i="13"/>
  <c r="H363" i="13"/>
  <c r="I363" i="13"/>
  <c r="J363" i="13"/>
  <c r="G364" i="13"/>
  <c r="H364" i="13"/>
  <c r="I364" i="13"/>
  <c r="J364" i="13"/>
  <c r="G365" i="13"/>
  <c r="H365" i="13"/>
  <c r="I365" i="13"/>
  <c r="J365" i="13"/>
  <c r="G366" i="13"/>
  <c r="H366" i="13"/>
  <c r="I366" i="13"/>
  <c r="J366" i="13"/>
  <c r="G367" i="13"/>
  <c r="H367" i="13"/>
  <c r="I367" i="13"/>
  <c r="J367" i="13"/>
  <c r="G368" i="13"/>
  <c r="H368" i="13"/>
  <c r="I368" i="13"/>
  <c r="J368" i="13"/>
  <c r="G369" i="13"/>
  <c r="H369" i="13"/>
  <c r="I369" i="13"/>
  <c r="J369" i="13"/>
  <c r="G370" i="13"/>
  <c r="H370" i="13"/>
  <c r="I370" i="13"/>
  <c r="J370" i="13"/>
  <c r="G371" i="13"/>
  <c r="H371" i="13"/>
  <c r="I371" i="13"/>
  <c r="J371" i="13"/>
  <c r="G372" i="13"/>
  <c r="H372" i="13"/>
  <c r="I372" i="13"/>
  <c r="J372" i="13"/>
  <c r="G373" i="13"/>
  <c r="H373" i="13"/>
  <c r="I373" i="13"/>
  <c r="J373" i="13"/>
  <c r="G374" i="13"/>
  <c r="H374" i="13"/>
  <c r="I374" i="13"/>
  <c r="J374" i="13"/>
  <c r="G375" i="13"/>
  <c r="H375" i="13"/>
  <c r="I375" i="13"/>
  <c r="J375" i="13"/>
  <c r="G376" i="13"/>
  <c r="H376" i="13"/>
  <c r="I376" i="13"/>
  <c r="J376" i="13"/>
  <c r="G377" i="13"/>
  <c r="H377" i="13"/>
  <c r="I377" i="13"/>
  <c r="J377" i="13"/>
  <c r="G378" i="13"/>
  <c r="H378" i="13"/>
  <c r="I378" i="13"/>
  <c r="J378" i="13"/>
  <c r="G379" i="13"/>
  <c r="H379" i="13"/>
  <c r="I379" i="13"/>
  <c r="J379" i="13"/>
  <c r="G380" i="13"/>
  <c r="H380" i="13"/>
  <c r="I380" i="13"/>
  <c r="J380" i="13"/>
  <c r="G381" i="13"/>
  <c r="H381" i="13"/>
  <c r="I381" i="13"/>
  <c r="J381" i="13"/>
  <c r="G382" i="13"/>
  <c r="H382" i="13"/>
  <c r="I382" i="13"/>
  <c r="J382" i="13"/>
  <c r="G383" i="13"/>
  <c r="H383" i="13"/>
  <c r="I383" i="13"/>
  <c r="J383" i="13"/>
  <c r="G384" i="13"/>
  <c r="H384" i="13"/>
  <c r="I384" i="13"/>
  <c r="J384" i="13"/>
  <c r="G385" i="13"/>
  <c r="H385" i="13"/>
  <c r="I385" i="13"/>
  <c r="J385" i="13"/>
  <c r="G386" i="13"/>
  <c r="H386" i="13"/>
  <c r="I386" i="13"/>
  <c r="J386" i="13"/>
  <c r="G387" i="13"/>
  <c r="H387" i="13"/>
  <c r="I387" i="13"/>
  <c r="J387" i="13"/>
  <c r="G388" i="13"/>
  <c r="H388" i="13"/>
  <c r="I388" i="13"/>
  <c r="J388" i="13"/>
  <c r="G389" i="13"/>
  <c r="H389" i="13"/>
  <c r="I389" i="13"/>
  <c r="J389" i="13"/>
  <c r="G390" i="13"/>
  <c r="H390" i="13"/>
  <c r="I390" i="13"/>
  <c r="J390" i="13"/>
  <c r="G391" i="13"/>
  <c r="H391" i="13"/>
  <c r="I391" i="13"/>
  <c r="J391" i="13"/>
  <c r="G392" i="13"/>
  <c r="H392" i="13"/>
  <c r="I392" i="13"/>
  <c r="J392" i="13"/>
  <c r="G393" i="13"/>
  <c r="H393" i="13"/>
  <c r="I393" i="13"/>
  <c r="J393" i="13"/>
  <c r="G394" i="13"/>
  <c r="H394" i="13"/>
  <c r="I394" i="13"/>
  <c r="J394" i="13"/>
  <c r="G395" i="13"/>
  <c r="H395" i="13"/>
  <c r="I395" i="13"/>
  <c r="J395" i="13"/>
  <c r="G396" i="13"/>
  <c r="H396" i="13"/>
  <c r="I396" i="13"/>
  <c r="J396" i="13"/>
  <c r="G397" i="13"/>
  <c r="H397" i="13"/>
  <c r="I397" i="13"/>
  <c r="J397" i="13"/>
  <c r="G398" i="13"/>
  <c r="H398" i="13"/>
  <c r="I398" i="13"/>
  <c r="J398" i="13"/>
  <c r="G399" i="13"/>
  <c r="H399" i="13"/>
  <c r="I399" i="13"/>
  <c r="J399" i="13"/>
  <c r="G400" i="13"/>
  <c r="H400" i="13"/>
  <c r="I400" i="13"/>
  <c r="J400" i="13"/>
  <c r="G401" i="13"/>
  <c r="H401" i="13"/>
  <c r="I401" i="13"/>
  <c r="J401" i="13"/>
  <c r="G402" i="13"/>
  <c r="H402" i="13"/>
  <c r="I402" i="13"/>
  <c r="J402" i="13"/>
  <c r="G403" i="13"/>
  <c r="H403" i="13"/>
  <c r="I403" i="13"/>
  <c r="J403" i="13"/>
  <c r="G404" i="13"/>
  <c r="H404" i="13"/>
  <c r="I404" i="13"/>
  <c r="J404" i="13"/>
  <c r="G405" i="13"/>
  <c r="H405" i="13"/>
  <c r="I405" i="13"/>
  <c r="J405" i="13"/>
  <c r="G406" i="13"/>
  <c r="H406" i="13"/>
  <c r="I406" i="13"/>
  <c r="J406" i="13"/>
  <c r="G407" i="13"/>
  <c r="H407" i="13"/>
  <c r="I407" i="13"/>
  <c r="J407" i="13"/>
  <c r="G408" i="13"/>
  <c r="H408" i="13"/>
  <c r="I408" i="13"/>
  <c r="J408" i="13"/>
  <c r="G409" i="13"/>
  <c r="H409" i="13"/>
  <c r="I409" i="13"/>
  <c r="J409" i="13"/>
  <c r="G410" i="13"/>
  <c r="H410" i="13"/>
  <c r="I410" i="13"/>
  <c r="J410" i="13"/>
  <c r="G411" i="13"/>
  <c r="H411" i="13"/>
  <c r="I411" i="13"/>
  <c r="J411" i="13"/>
  <c r="G412" i="13"/>
  <c r="H412" i="13"/>
  <c r="I412" i="13"/>
  <c r="J412" i="13"/>
  <c r="G413" i="13"/>
  <c r="H413" i="13"/>
  <c r="I413" i="13"/>
  <c r="J413" i="13"/>
  <c r="G414" i="13"/>
  <c r="H414" i="13"/>
  <c r="I414" i="13"/>
  <c r="J414" i="13"/>
  <c r="G415" i="13"/>
  <c r="H415" i="13"/>
  <c r="I415" i="13"/>
  <c r="J415" i="13"/>
  <c r="G416" i="13"/>
  <c r="H416" i="13"/>
  <c r="I416" i="13"/>
  <c r="J416" i="13"/>
  <c r="G417" i="13"/>
  <c r="H417" i="13"/>
  <c r="I417" i="13"/>
  <c r="J417" i="13"/>
  <c r="G418" i="13"/>
  <c r="H418" i="13"/>
  <c r="I418" i="13"/>
  <c r="J418" i="13"/>
  <c r="G419" i="13"/>
  <c r="H419" i="13"/>
  <c r="I419" i="13"/>
  <c r="J419" i="13"/>
  <c r="G420" i="13"/>
  <c r="H420" i="13"/>
  <c r="I420" i="13"/>
  <c r="J420" i="13"/>
  <c r="G421" i="13"/>
  <c r="H421" i="13"/>
  <c r="I421" i="13"/>
  <c r="J421" i="13"/>
  <c r="G422" i="13"/>
  <c r="H422" i="13"/>
  <c r="I422" i="13"/>
  <c r="J422" i="13"/>
  <c r="G423" i="13"/>
  <c r="H423" i="13"/>
  <c r="I423" i="13"/>
  <c r="J423" i="13"/>
  <c r="G424" i="13"/>
  <c r="H424" i="13"/>
  <c r="I424" i="13"/>
  <c r="J424" i="13"/>
  <c r="G425" i="13"/>
  <c r="H425" i="13"/>
  <c r="I425" i="13"/>
  <c r="J425" i="13"/>
  <c r="G426" i="13"/>
  <c r="H426" i="13"/>
  <c r="I426" i="13"/>
  <c r="J426" i="13"/>
  <c r="G427" i="13"/>
  <c r="H427" i="13"/>
  <c r="I427" i="13"/>
  <c r="J427" i="13"/>
  <c r="G428" i="13"/>
  <c r="H428" i="13"/>
  <c r="I428" i="13"/>
  <c r="J428" i="13"/>
  <c r="G429" i="13"/>
  <c r="H429" i="13"/>
  <c r="I429" i="13"/>
  <c r="J429" i="13"/>
  <c r="G430" i="13"/>
  <c r="H430" i="13"/>
  <c r="I430" i="13"/>
  <c r="J430" i="13"/>
  <c r="G431" i="13"/>
  <c r="H431" i="13"/>
  <c r="I431" i="13"/>
  <c r="J431" i="13"/>
  <c r="G432" i="13"/>
  <c r="H432" i="13"/>
  <c r="I432" i="13"/>
  <c r="J432" i="13"/>
  <c r="G433" i="13"/>
  <c r="H433" i="13"/>
  <c r="I433" i="13"/>
  <c r="J433" i="13"/>
  <c r="G434" i="13"/>
  <c r="H434" i="13"/>
  <c r="I434" i="13"/>
  <c r="J434" i="13"/>
  <c r="G435" i="13"/>
  <c r="H435" i="13"/>
  <c r="I435" i="13"/>
  <c r="J435" i="13"/>
  <c r="G436" i="13"/>
  <c r="H436" i="13"/>
  <c r="I436" i="13"/>
  <c r="J436" i="13"/>
  <c r="G437" i="13"/>
  <c r="H437" i="13"/>
  <c r="I437" i="13"/>
  <c r="J437" i="13"/>
  <c r="G438" i="13"/>
  <c r="H438" i="13"/>
  <c r="I438" i="13"/>
  <c r="J438" i="13"/>
  <c r="G439" i="13"/>
  <c r="H439" i="13"/>
  <c r="I439" i="13"/>
  <c r="J439" i="13"/>
  <c r="G440" i="13"/>
  <c r="H440" i="13"/>
  <c r="I440" i="13"/>
  <c r="J440" i="13"/>
  <c r="G441" i="13"/>
  <c r="H441" i="13"/>
  <c r="I441" i="13"/>
  <c r="J441" i="13"/>
  <c r="G442" i="13"/>
  <c r="H442" i="13"/>
  <c r="I442" i="13"/>
  <c r="J442" i="13"/>
  <c r="G443" i="13"/>
  <c r="H443" i="13"/>
  <c r="I443" i="13"/>
  <c r="J443" i="13"/>
  <c r="G444" i="13"/>
  <c r="H444" i="13"/>
  <c r="I444" i="13"/>
  <c r="J444" i="13"/>
  <c r="G445" i="13"/>
  <c r="H445" i="13"/>
  <c r="I445" i="13"/>
  <c r="J445" i="13"/>
  <c r="G446" i="13"/>
  <c r="H446" i="13"/>
  <c r="I446" i="13"/>
  <c r="J446" i="13"/>
  <c r="G447" i="13"/>
  <c r="H447" i="13"/>
  <c r="I447" i="13"/>
  <c r="J447" i="13"/>
  <c r="G448" i="13"/>
  <c r="H448" i="13"/>
  <c r="I448" i="13"/>
  <c r="J448" i="13"/>
  <c r="G449" i="13"/>
  <c r="H449" i="13"/>
  <c r="I449" i="13"/>
  <c r="J449" i="13"/>
  <c r="G450" i="13"/>
  <c r="H450" i="13"/>
  <c r="I450" i="13"/>
  <c r="J450" i="13"/>
  <c r="G451" i="13"/>
  <c r="H451" i="13"/>
  <c r="I451" i="13"/>
  <c r="J451" i="13"/>
  <c r="G452" i="13"/>
  <c r="H452" i="13"/>
  <c r="I452" i="13"/>
  <c r="J452" i="13"/>
  <c r="G453" i="13"/>
  <c r="H453" i="13"/>
  <c r="I453" i="13"/>
  <c r="J453" i="13"/>
  <c r="G454" i="13"/>
  <c r="H454" i="13"/>
  <c r="I454" i="13"/>
  <c r="J454" i="13"/>
  <c r="G455" i="13"/>
  <c r="H455" i="13"/>
  <c r="I455" i="13"/>
  <c r="J455" i="13"/>
  <c r="G456" i="13"/>
  <c r="H456" i="13"/>
  <c r="I456" i="13"/>
  <c r="J456" i="13"/>
  <c r="G457" i="13"/>
  <c r="H457" i="13"/>
  <c r="I457" i="13"/>
  <c r="J457" i="13"/>
  <c r="G458" i="13"/>
  <c r="H458" i="13"/>
  <c r="I458" i="13"/>
  <c r="J458" i="13"/>
  <c r="G459" i="13"/>
  <c r="H459" i="13"/>
  <c r="I459" i="13"/>
  <c r="J459" i="13"/>
  <c r="G460" i="13"/>
  <c r="H460" i="13"/>
  <c r="I460" i="13"/>
  <c r="J460" i="13"/>
  <c r="G461" i="13"/>
  <c r="H461" i="13"/>
  <c r="I461" i="13"/>
  <c r="J461" i="13"/>
  <c r="G462" i="13"/>
  <c r="H462" i="13"/>
  <c r="I462" i="13"/>
  <c r="J462" i="13"/>
  <c r="G463" i="13"/>
  <c r="H463" i="13"/>
  <c r="I463" i="13"/>
  <c r="J463" i="13"/>
  <c r="G464" i="13"/>
  <c r="H464" i="13"/>
  <c r="I464" i="13"/>
  <c r="J464" i="13"/>
  <c r="G465" i="13"/>
  <c r="H465" i="13"/>
  <c r="I465" i="13"/>
  <c r="J465" i="13"/>
  <c r="G466" i="13"/>
  <c r="H466" i="13"/>
  <c r="I466" i="13"/>
  <c r="J466" i="13"/>
  <c r="G467" i="13"/>
  <c r="H467" i="13"/>
  <c r="I467" i="13"/>
  <c r="J467" i="13"/>
  <c r="G468" i="13"/>
  <c r="H468" i="13"/>
  <c r="I468" i="13"/>
  <c r="J468" i="13"/>
  <c r="G469" i="13"/>
  <c r="H469" i="13"/>
  <c r="I469" i="13"/>
  <c r="J469" i="13"/>
  <c r="G470" i="13"/>
  <c r="H470" i="13"/>
  <c r="I470" i="13"/>
  <c r="J470" i="13"/>
  <c r="G471" i="13"/>
  <c r="H471" i="13"/>
  <c r="I471" i="13"/>
  <c r="J471" i="13"/>
  <c r="G472" i="13"/>
  <c r="H472" i="13"/>
  <c r="I472" i="13"/>
  <c r="J472" i="13"/>
  <c r="G473" i="13"/>
  <c r="H473" i="13"/>
  <c r="I473" i="13"/>
  <c r="J473" i="13"/>
  <c r="G474" i="13"/>
  <c r="H474" i="13"/>
  <c r="I474" i="13"/>
  <c r="J474" i="13"/>
  <c r="G475" i="13"/>
  <c r="H475" i="13"/>
  <c r="I475" i="13"/>
  <c r="J475" i="13"/>
  <c r="G476" i="13"/>
  <c r="H476" i="13"/>
  <c r="I476" i="13"/>
  <c r="J476" i="13"/>
  <c r="G477" i="13"/>
  <c r="H477" i="13"/>
  <c r="I477" i="13"/>
  <c r="J477" i="13"/>
  <c r="G478" i="13"/>
  <c r="H478" i="13"/>
  <c r="I478" i="13"/>
  <c r="J478" i="13"/>
  <c r="G479" i="13"/>
  <c r="H479" i="13"/>
  <c r="I479" i="13"/>
  <c r="J479" i="13"/>
  <c r="G480" i="13"/>
  <c r="H480" i="13"/>
  <c r="I480" i="13"/>
  <c r="J480" i="13"/>
  <c r="G481" i="13"/>
  <c r="H481" i="13"/>
  <c r="I481" i="13"/>
  <c r="J481" i="13"/>
  <c r="G482" i="13"/>
  <c r="H482" i="13"/>
  <c r="I482" i="13"/>
  <c r="J482" i="13"/>
  <c r="G483" i="13"/>
  <c r="H483" i="13"/>
  <c r="I483" i="13"/>
  <c r="J483" i="13"/>
  <c r="G484" i="13"/>
  <c r="H484" i="13"/>
  <c r="I484" i="13"/>
  <c r="J484" i="13"/>
  <c r="G485" i="13"/>
  <c r="H485" i="13"/>
  <c r="I485" i="13"/>
  <c r="J485" i="13"/>
  <c r="G486" i="13"/>
  <c r="H486" i="13"/>
  <c r="I486" i="13"/>
  <c r="J486" i="13"/>
  <c r="G487" i="13"/>
  <c r="H487" i="13"/>
  <c r="I487" i="13"/>
  <c r="J487" i="13"/>
  <c r="G488" i="13"/>
  <c r="H488" i="13"/>
  <c r="I488" i="13"/>
  <c r="J488" i="13"/>
  <c r="G489" i="13"/>
  <c r="H489" i="13"/>
  <c r="I489" i="13"/>
  <c r="J489" i="13"/>
  <c r="G490" i="13"/>
  <c r="H490" i="13"/>
  <c r="I490" i="13"/>
  <c r="J490" i="13"/>
  <c r="G491" i="13"/>
  <c r="H491" i="13"/>
  <c r="I491" i="13"/>
  <c r="J491" i="13"/>
  <c r="G492" i="13"/>
  <c r="H492" i="13"/>
  <c r="I492" i="13"/>
  <c r="J492" i="13"/>
  <c r="G493" i="13"/>
  <c r="H493" i="13"/>
  <c r="I493" i="13"/>
  <c r="J493" i="13"/>
  <c r="G494" i="13"/>
  <c r="H494" i="13"/>
  <c r="I494" i="13"/>
  <c r="J494" i="13"/>
  <c r="G495" i="13"/>
  <c r="H495" i="13"/>
  <c r="I495" i="13"/>
  <c r="J495" i="13"/>
  <c r="G496" i="13"/>
  <c r="H496" i="13"/>
  <c r="I496" i="13"/>
  <c r="J496" i="13"/>
  <c r="G497" i="13"/>
  <c r="H497" i="13"/>
  <c r="I497" i="13"/>
  <c r="J497" i="13"/>
  <c r="G498" i="13"/>
  <c r="H498" i="13"/>
  <c r="I498" i="13"/>
  <c r="J498" i="13"/>
  <c r="G499" i="13"/>
  <c r="H499" i="13"/>
  <c r="I499" i="13"/>
  <c r="J499" i="13"/>
  <c r="G500" i="13"/>
  <c r="H500" i="13"/>
  <c r="I500" i="13"/>
  <c r="J500" i="13"/>
  <c r="G501" i="13"/>
  <c r="H501" i="13"/>
  <c r="I501" i="13"/>
  <c r="J501" i="13"/>
  <c r="G502" i="13"/>
  <c r="H502" i="13"/>
  <c r="I502" i="13"/>
  <c r="J502" i="13"/>
  <c r="G503" i="13"/>
  <c r="H503" i="13"/>
  <c r="I503" i="13"/>
  <c r="J503" i="13"/>
  <c r="G504" i="13"/>
  <c r="H504" i="13"/>
  <c r="I504" i="13"/>
  <c r="J504" i="13"/>
  <c r="G505" i="13"/>
  <c r="H505" i="13"/>
  <c r="I505" i="13"/>
  <c r="J505" i="13"/>
  <c r="G506" i="13"/>
  <c r="H506" i="13"/>
  <c r="I506" i="13"/>
  <c r="J506" i="13"/>
  <c r="G507" i="13"/>
  <c r="H507" i="13"/>
  <c r="I507" i="13"/>
  <c r="J507" i="13"/>
  <c r="G508" i="13"/>
  <c r="H508" i="13"/>
  <c r="I508" i="13"/>
  <c r="J508" i="13"/>
  <c r="G509" i="13"/>
  <c r="H509" i="13"/>
  <c r="I509" i="13"/>
  <c r="J509" i="13"/>
  <c r="G510" i="13"/>
  <c r="H510" i="13"/>
  <c r="I510" i="13"/>
  <c r="J510" i="13"/>
  <c r="G511" i="13"/>
  <c r="H511" i="13"/>
  <c r="I511" i="13"/>
  <c r="J511" i="13"/>
  <c r="G512" i="13"/>
  <c r="H512" i="13"/>
  <c r="I512" i="13"/>
  <c r="J512" i="13"/>
  <c r="G513" i="13"/>
  <c r="H513" i="13"/>
  <c r="I513" i="13"/>
  <c r="J513" i="13"/>
  <c r="G514" i="13"/>
  <c r="H514" i="13"/>
  <c r="I514" i="13"/>
  <c r="J514" i="13"/>
  <c r="G515" i="13"/>
  <c r="H515" i="13"/>
  <c r="I515" i="13"/>
  <c r="J515" i="13"/>
  <c r="G516" i="13"/>
  <c r="H516" i="13"/>
  <c r="I516" i="13"/>
  <c r="J516" i="13"/>
  <c r="G517" i="13"/>
  <c r="H517" i="13"/>
  <c r="I517" i="13"/>
  <c r="J517" i="13"/>
  <c r="G518" i="13"/>
  <c r="H518" i="13"/>
  <c r="I518" i="13"/>
  <c r="J518" i="13"/>
  <c r="G519" i="13"/>
  <c r="H519" i="13"/>
  <c r="I519" i="13"/>
  <c r="J519" i="13"/>
  <c r="G520" i="13"/>
  <c r="H520" i="13"/>
  <c r="I520" i="13"/>
  <c r="J520" i="13"/>
  <c r="G521" i="13"/>
  <c r="H521" i="13"/>
  <c r="I521" i="13"/>
  <c r="J521" i="13"/>
  <c r="G522" i="13"/>
  <c r="H522" i="13"/>
  <c r="I522" i="13"/>
  <c r="J522" i="13"/>
  <c r="G523" i="13"/>
  <c r="H523" i="13"/>
  <c r="I523" i="13"/>
  <c r="J523" i="13"/>
  <c r="G524" i="13"/>
  <c r="H524" i="13"/>
  <c r="I524" i="13"/>
  <c r="J524" i="13"/>
  <c r="G525" i="13"/>
  <c r="H525" i="13"/>
  <c r="I525" i="13"/>
  <c r="J525" i="13"/>
  <c r="G526" i="13"/>
  <c r="H526" i="13"/>
  <c r="I526" i="13"/>
  <c r="J526" i="13"/>
  <c r="G527" i="13"/>
  <c r="H527" i="13"/>
  <c r="I527" i="13"/>
  <c r="J527" i="13"/>
  <c r="G528" i="13"/>
  <c r="H528" i="13"/>
  <c r="I528" i="13"/>
  <c r="J528" i="13"/>
  <c r="G529" i="13"/>
  <c r="H529" i="13"/>
  <c r="I529" i="13"/>
  <c r="J529" i="13"/>
  <c r="G530" i="13"/>
  <c r="H530" i="13"/>
  <c r="I530" i="13"/>
  <c r="J530" i="13"/>
  <c r="G531" i="13"/>
  <c r="H531" i="13"/>
  <c r="I531" i="13"/>
  <c r="J531" i="13"/>
  <c r="G532" i="13"/>
  <c r="H532" i="13"/>
  <c r="I532" i="13"/>
  <c r="J532" i="13"/>
  <c r="G533" i="13"/>
  <c r="H533" i="13"/>
  <c r="I533" i="13"/>
  <c r="J533" i="13"/>
  <c r="G534" i="13"/>
  <c r="H534" i="13"/>
  <c r="I534" i="13"/>
  <c r="J534" i="13"/>
  <c r="G535" i="13"/>
  <c r="H535" i="13"/>
  <c r="I535" i="13"/>
  <c r="J535" i="13"/>
  <c r="G536" i="13"/>
  <c r="H536" i="13"/>
  <c r="I536" i="13"/>
  <c r="J536" i="13"/>
  <c r="G537" i="13"/>
  <c r="H537" i="13"/>
  <c r="I537" i="13"/>
  <c r="J537" i="13"/>
  <c r="G538" i="13"/>
  <c r="H538" i="13"/>
  <c r="I538" i="13"/>
  <c r="J538" i="13"/>
  <c r="G539" i="13"/>
  <c r="H539" i="13"/>
  <c r="I539" i="13"/>
  <c r="J539" i="13"/>
  <c r="G540" i="13"/>
  <c r="H540" i="13"/>
  <c r="I540" i="13"/>
  <c r="J540" i="13"/>
  <c r="G541" i="13"/>
  <c r="H541" i="13"/>
  <c r="I541" i="13"/>
  <c r="J541" i="13"/>
  <c r="G542" i="13"/>
  <c r="H542" i="13"/>
  <c r="I542" i="13"/>
  <c r="J542" i="13"/>
  <c r="G543" i="13"/>
  <c r="H543" i="13"/>
  <c r="I543" i="13"/>
  <c r="J543" i="13"/>
  <c r="G544" i="13"/>
  <c r="H544" i="13"/>
  <c r="I544" i="13"/>
  <c r="J544" i="13"/>
  <c r="G545" i="13"/>
  <c r="H545" i="13"/>
  <c r="I545" i="13"/>
  <c r="J545" i="13"/>
  <c r="G546" i="13"/>
  <c r="H546" i="13"/>
  <c r="I546" i="13"/>
  <c r="J546" i="13"/>
  <c r="G547" i="13"/>
  <c r="H547" i="13"/>
  <c r="I547" i="13"/>
  <c r="J547" i="13"/>
  <c r="G548" i="13"/>
  <c r="H548" i="13"/>
  <c r="I548" i="13"/>
  <c r="J548" i="13"/>
  <c r="G549" i="13"/>
  <c r="H549" i="13"/>
  <c r="I549" i="13"/>
  <c r="J549" i="13"/>
  <c r="G550" i="13"/>
  <c r="H550" i="13"/>
  <c r="I550" i="13"/>
  <c r="J550" i="13"/>
  <c r="G551" i="13"/>
  <c r="H551" i="13"/>
  <c r="I551" i="13"/>
  <c r="J551" i="13"/>
  <c r="G552" i="13"/>
  <c r="H552" i="13"/>
  <c r="I552" i="13"/>
  <c r="J552" i="13"/>
  <c r="G553" i="13"/>
  <c r="H553" i="13"/>
  <c r="I553" i="13"/>
  <c r="J553" i="13"/>
  <c r="G554" i="13"/>
  <c r="H554" i="13"/>
  <c r="I554" i="13"/>
  <c r="J554" i="13"/>
  <c r="G555" i="13"/>
  <c r="H555" i="13"/>
  <c r="I555" i="13"/>
  <c r="J555" i="13"/>
  <c r="G556" i="13"/>
  <c r="H556" i="13"/>
  <c r="I556" i="13"/>
  <c r="J556" i="13"/>
  <c r="G557" i="13"/>
  <c r="H557" i="13"/>
  <c r="I557" i="13"/>
  <c r="J557" i="13"/>
  <c r="G558" i="13"/>
  <c r="H558" i="13"/>
  <c r="I558" i="13"/>
  <c r="J558" i="13"/>
  <c r="G559" i="13"/>
  <c r="H559" i="13"/>
  <c r="I559" i="13"/>
  <c r="J559" i="13"/>
  <c r="G560" i="13"/>
  <c r="H560" i="13"/>
  <c r="I560" i="13"/>
  <c r="J560" i="13"/>
  <c r="G561" i="13"/>
  <c r="H561" i="13"/>
  <c r="I561" i="13"/>
  <c r="J561" i="13"/>
  <c r="G562" i="13"/>
  <c r="H562" i="13"/>
  <c r="I562" i="13"/>
  <c r="J562" i="13"/>
  <c r="G563" i="13"/>
  <c r="H563" i="13"/>
  <c r="I563" i="13"/>
  <c r="J563" i="13"/>
  <c r="G564" i="13"/>
  <c r="H564" i="13"/>
  <c r="I564" i="13"/>
  <c r="J564" i="13"/>
  <c r="G565" i="13"/>
  <c r="H565" i="13"/>
  <c r="I565" i="13"/>
  <c r="J565" i="13"/>
  <c r="G566" i="13"/>
  <c r="H566" i="13"/>
  <c r="I566" i="13"/>
  <c r="J566" i="13"/>
  <c r="G567" i="13"/>
  <c r="H567" i="13"/>
  <c r="I567" i="13"/>
  <c r="J567" i="13"/>
  <c r="G568" i="13"/>
  <c r="H568" i="13"/>
  <c r="I568" i="13"/>
  <c r="J568" i="13"/>
  <c r="G569" i="13"/>
  <c r="H569" i="13"/>
  <c r="I569" i="13"/>
  <c r="J569" i="13"/>
  <c r="G570" i="13"/>
  <c r="H570" i="13"/>
  <c r="I570" i="13"/>
  <c r="J570" i="13"/>
  <c r="G571" i="13"/>
  <c r="H571" i="13"/>
  <c r="I571" i="13"/>
  <c r="J571" i="13"/>
  <c r="G572" i="13"/>
  <c r="H572" i="13"/>
  <c r="I572" i="13"/>
  <c r="J572" i="13"/>
  <c r="G573" i="13"/>
  <c r="H573" i="13"/>
  <c r="I573" i="13"/>
  <c r="J573" i="13"/>
  <c r="G574" i="13"/>
  <c r="H574" i="13"/>
  <c r="I574" i="13"/>
  <c r="J574" i="13"/>
  <c r="G575" i="13"/>
  <c r="H575" i="13"/>
  <c r="I575" i="13"/>
  <c r="J575" i="13"/>
  <c r="G576" i="13"/>
  <c r="H576" i="13"/>
  <c r="I576" i="13"/>
  <c r="J576" i="13"/>
  <c r="G577" i="13"/>
  <c r="H577" i="13"/>
  <c r="I577" i="13"/>
  <c r="J577" i="13"/>
  <c r="G578" i="13"/>
  <c r="H578" i="13"/>
  <c r="I578" i="13"/>
  <c r="J578" i="13"/>
  <c r="G579" i="13"/>
  <c r="H579" i="13"/>
  <c r="I579" i="13"/>
  <c r="J579" i="13"/>
  <c r="G580" i="13"/>
  <c r="H580" i="13"/>
  <c r="I580" i="13"/>
  <c r="J580" i="13"/>
  <c r="G581" i="13"/>
  <c r="H581" i="13"/>
  <c r="I581" i="13"/>
  <c r="J581" i="13"/>
  <c r="G582" i="13"/>
  <c r="H582" i="13"/>
  <c r="I582" i="13"/>
  <c r="J582" i="13"/>
  <c r="G583" i="13"/>
  <c r="H583" i="13"/>
  <c r="I583" i="13"/>
  <c r="J583" i="13"/>
  <c r="G584" i="13"/>
  <c r="H584" i="13"/>
  <c r="I584" i="13"/>
  <c r="J584" i="13"/>
  <c r="G585" i="13"/>
  <c r="H585" i="13"/>
  <c r="I585" i="13"/>
  <c r="J585" i="13"/>
  <c r="G586" i="13"/>
  <c r="H586" i="13"/>
  <c r="I586" i="13"/>
  <c r="J586" i="13"/>
  <c r="G587" i="13"/>
  <c r="H587" i="13"/>
  <c r="I587" i="13"/>
  <c r="J587" i="13"/>
  <c r="G588" i="13"/>
  <c r="H588" i="13"/>
  <c r="I588" i="13"/>
  <c r="J588" i="13"/>
  <c r="G589" i="13"/>
  <c r="H589" i="13"/>
  <c r="I589" i="13"/>
  <c r="J589" i="13"/>
  <c r="G590" i="13"/>
  <c r="H590" i="13"/>
  <c r="I590" i="13"/>
  <c r="J590" i="13"/>
  <c r="G591" i="13"/>
  <c r="H591" i="13"/>
  <c r="I591" i="13"/>
  <c r="J591" i="13"/>
  <c r="G592" i="13"/>
  <c r="H592" i="13"/>
  <c r="I592" i="13"/>
  <c r="J592" i="13"/>
  <c r="G593" i="13"/>
  <c r="H593" i="13"/>
  <c r="I593" i="13"/>
  <c r="J593" i="13"/>
  <c r="G594" i="13"/>
  <c r="H594" i="13"/>
  <c r="I594" i="13"/>
  <c r="J594" i="13"/>
  <c r="G595" i="13"/>
  <c r="H595" i="13"/>
  <c r="I595" i="13"/>
  <c r="J595" i="13"/>
  <c r="G596" i="13"/>
  <c r="H596" i="13"/>
  <c r="I596" i="13"/>
  <c r="J596" i="13"/>
  <c r="G597" i="13"/>
  <c r="H597" i="13"/>
  <c r="I597" i="13"/>
  <c r="J597" i="13"/>
  <c r="G598" i="13"/>
  <c r="H598" i="13"/>
  <c r="I598" i="13"/>
  <c r="J598" i="13"/>
  <c r="G599" i="13"/>
  <c r="H599" i="13"/>
  <c r="I599" i="13"/>
  <c r="J599" i="13"/>
  <c r="G600" i="13"/>
  <c r="H600" i="13"/>
  <c r="I600" i="13"/>
  <c r="J600" i="13"/>
  <c r="G601" i="13"/>
  <c r="H601" i="13"/>
  <c r="I601" i="13"/>
  <c r="J601" i="13"/>
  <c r="G602" i="13"/>
  <c r="H602" i="13"/>
  <c r="I602" i="13"/>
  <c r="J602" i="13"/>
  <c r="G603" i="13"/>
  <c r="H603" i="13"/>
  <c r="I603" i="13"/>
  <c r="J603" i="13"/>
  <c r="G604" i="13"/>
  <c r="H604" i="13"/>
  <c r="I604" i="13"/>
  <c r="J604" i="13"/>
  <c r="G605" i="13"/>
  <c r="H605" i="13"/>
  <c r="I605" i="13"/>
  <c r="J605" i="13"/>
  <c r="G606" i="13"/>
  <c r="H606" i="13"/>
  <c r="I606" i="13"/>
  <c r="J606" i="13"/>
  <c r="G607" i="13"/>
  <c r="H607" i="13"/>
  <c r="I607" i="13"/>
  <c r="J607" i="13"/>
  <c r="G608" i="13"/>
  <c r="H608" i="13"/>
  <c r="I608" i="13"/>
  <c r="J608" i="13"/>
  <c r="G609" i="13"/>
  <c r="H609" i="13"/>
  <c r="I609" i="13"/>
  <c r="J609" i="13"/>
  <c r="G610" i="13"/>
  <c r="H610" i="13"/>
  <c r="I610" i="13"/>
  <c r="J610" i="13"/>
  <c r="G611" i="13"/>
  <c r="H611" i="13"/>
  <c r="I611" i="13"/>
  <c r="J611" i="13"/>
  <c r="G612" i="13"/>
  <c r="H612" i="13"/>
  <c r="I612" i="13"/>
  <c r="J612" i="13"/>
  <c r="G613" i="13"/>
  <c r="H613" i="13"/>
  <c r="I613" i="13"/>
  <c r="J613" i="13"/>
  <c r="G614" i="13"/>
  <c r="H614" i="13"/>
  <c r="I614" i="13"/>
  <c r="J614" i="13"/>
  <c r="G615" i="13"/>
  <c r="H615" i="13"/>
  <c r="I615" i="13"/>
  <c r="J615" i="13"/>
  <c r="G616" i="13"/>
  <c r="H616" i="13"/>
  <c r="I616" i="13"/>
  <c r="J616" i="13"/>
  <c r="G617" i="13"/>
  <c r="H617" i="13"/>
  <c r="I617" i="13"/>
  <c r="J617" i="13"/>
  <c r="G618" i="13"/>
  <c r="H618" i="13"/>
  <c r="I618" i="13"/>
  <c r="J618" i="13"/>
  <c r="G619" i="13"/>
  <c r="H619" i="13"/>
  <c r="I619" i="13"/>
  <c r="J619" i="13"/>
  <c r="G620" i="13"/>
  <c r="H620" i="13"/>
  <c r="I620" i="13"/>
  <c r="J620" i="13"/>
  <c r="G621" i="13"/>
  <c r="H621" i="13"/>
  <c r="I621" i="13"/>
  <c r="J621" i="13"/>
  <c r="G622" i="13"/>
  <c r="H622" i="13"/>
  <c r="I622" i="13"/>
  <c r="J622" i="13"/>
  <c r="G623" i="13"/>
  <c r="H623" i="13"/>
  <c r="I623" i="13"/>
  <c r="J623" i="13"/>
  <c r="G624" i="13"/>
  <c r="H624" i="13"/>
  <c r="I624" i="13"/>
  <c r="J624" i="13"/>
  <c r="G625" i="13"/>
  <c r="H625" i="13"/>
  <c r="I625" i="13"/>
  <c r="J625" i="13"/>
  <c r="G626" i="13"/>
  <c r="H626" i="13"/>
  <c r="I626" i="13"/>
  <c r="J626" i="13"/>
  <c r="G627" i="13"/>
  <c r="H627" i="13"/>
  <c r="I627" i="13"/>
  <c r="J627" i="13"/>
  <c r="G628" i="13"/>
  <c r="H628" i="13"/>
  <c r="I628" i="13"/>
  <c r="J628" i="13"/>
  <c r="G629" i="13"/>
  <c r="H629" i="13"/>
  <c r="I629" i="13"/>
  <c r="J629" i="13"/>
  <c r="G630" i="13"/>
  <c r="H630" i="13"/>
  <c r="I630" i="13"/>
  <c r="J630" i="13"/>
  <c r="G631" i="13"/>
  <c r="H631" i="13"/>
  <c r="I631" i="13"/>
  <c r="J631" i="13"/>
  <c r="G632" i="13"/>
  <c r="H632" i="13"/>
  <c r="I632" i="13"/>
  <c r="J632" i="13"/>
  <c r="G633" i="13"/>
  <c r="H633" i="13"/>
  <c r="I633" i="13"/>
  <c r="J633" i="13"/>
  <c r="G634" i="13"/>
  <c r="H634" i="13"/>
  <c r="I634" i="13"/>
  <c r="J634" i="13"/>
  <c r="G635" i="13"/>
  <c r="H635" i="13"/>
  <c r="I635" i="13"/>
  <c r="J635" i="13"/>
  <c r="G636" i="13"/>
  <c r="H636" i="13"/>
  <c r="I636" i="13"/>
  <c r="J636" i="13"/>
  <c r="G637" i="13"/>
  <c r="H637" i="13"/>
  <c r="I637" i="13"/>
  <c r="J637" i="13"/>
  <c r="G638" i="13"/>
  <c r="H638" i="13"/>
  <c r="I638" i="13"/>
  <c r="J638" i="13"/>
  <c r="G639" i="13"/>
  <c r="H639" i="13"/>
  <c r="I639" i="13"/>
  <c r="J639" i="13"/>
  <c r="G640" i="13"/>
  <c r="H640" i="13"/>
  <c r="I640" i="13"/>
  <c r="J640" i="13"/>
  <c r="G641" i="13"/>
  <c r="H641" i="13"/>
  <c r="I641" i="13"/>
  <c r="J641" i="13"/>
  <c r="G642" i="13"/>
  <c r="H642" i="13"/>
  <c r="I642" i="13"/>
  <c r="J642" i="13"/>
  <c r="G643" i="13"/>
  <c r="H643" i="13"/>
  <c r="I643" i="13"/>
  <c r="J643" i="13"/>
  <c r="G644" i="13"/>
  <c r="H644" i="13"/>
  <c r="I644" i="13"/>
  <c r="J644" i="13"/>
  <c r="G645" i="13"/>
  <c r="H645" i="13"/>
  <c r="I645" i="13"/>
  <c r="J645" i="13"/>
  <c r="G646" i="13"/>
  <c r="H646" i="13"/>
  <c r="I646" i="13"/>
  <c r="J646" i="13"/>
  <c r="G647" i="13"/>
  <c r="H647" i="13"/>
  <c r="I647" i="13"/>
  <c r="J647" i="13"/>
  <c r="G648" i="13"/>
  <c r="H648" i="13"/>
  <c r="I648" i="13"/>
  <c r="J648" i="13"/>
  <c r="G649" i="13"/>
  <c r="H649" i="13"/>
  <c r="I649" i="13"/>
  <c r="J649" i="13"/>
  <c r="G650" i="13"/>
  <c r="H650" i="13"/>
  <c r="I650" i="13"/>
  <c r="J650" i="13"/>
  <c r="G651" i="13"/>
  <c r="H651" i="13"/>
  <c r="I651" i="13"/>
  <c r="J651" i="13"/>
  <c r="G652" i="13"/>
  <c r="H652" i="13"/>
  <c r="I652" i="13"/>
  <c r="J652" i="13"/>
  <c r="G653" i="13"/>
  <c r="H653" i="13"/>
  <c r="I653" i="13"/>
  <c r="J653" i="13"/>
  <c r="G654" i="13"/>
  <c r="H654" i="13"/>
  <c r="I654" i="13"/>
  <c r="J654" i="13"/>
  <c r="G655" i="13"/>
  <c r="H655" i="13"/>
  <c r="I655" i="13"/>
  <c r="J655" i="13"/>
  <c r="G656" i="13"/>
  <c r="H656" i="13"/>
  <c r="I656" i="13"/>
  <c r="J656" i="13"/>
  <c r="G657" i="13"/>
  <c r="H657" i="13"/>
  <c r="I657" i="13"/>
  <c r="J657" i="13"/>
  <c r="G658" i="13"/>
  <c r="H658" i="13"/>
  <c r="I658" i="13"/>
  <c r="J658" i="13"/>
  <c r="G659" i="13"/>
  <c r="H659" i="13"/>
  <c r="I659" i="13"/>
  <c r="J659" i="13"/>
  <c r="G660" i="13"/>
  <c r="H660" i="13"/>
  <c r="I660" i="13"/>
  <c r="J660" i="13"/>
  <c r="G661" i="13"/>
  <c r="H661" i="13"/>
  <c r="I661" i="13"/>
  <c r="J661" i="13"/>
  <c r="G662" i="13"/>
  <c r="H662" i="13"/>
  <c r="I662" i="13"/>
  <c r="J662" i="13"/>
  <c r="G663" i="13"/>
  <c r="H663" i="13"/>
  <c r="I663" i="13"/>
  <c r="J663" i="13"/>
  <c r="G664" i="13"/>
  <c r="H664" i="13"/>
  <c r="I664" i="13"/>
  <c r="J664" i="13"/>
  <c r="G665" i="13"/>
  <c r="H665" i="13"/>
  <c r="I665" i="13"/>
  <c r="J665" i="13"/>
  <c r="G666" i="13"/>
  <c r="H666" i="13"/>
  <c r="I666" i="13"/>
  <c r="J666" i="13"/>
  <c r="G667" i="13"/>
  <c r="H667" i="13"/>
  <c r="I667" i="13"/>
  <c r="J667" i="13"/>
  <c r="G668" i="13"/>
  <c r="H668" i="13"/>
  <c r="I668" i="13"/>
  <c r="J668" i="13"/>
  <c r="G669" i="13"/>
  <c r="H669" i="13"/>
  <c r="I669" i="13"/>
  <c r="J669" i="13"/>
  <c r="G670" i="13"/>
  <c r="H670" i="13"/>
  <c r="I670" i="13"/>
  <c r="J670" i="13"/>
  <c r="G671" i="13"/>
  <c r="H671" i="13"/>
  <c r="I671" i="13"/>
  <c r="J671" i="13"/>
  <c r="G672" i="13"/>
  <c r="H672" i="13"/>
  <c r="I672" i="13"/>
  <c r="J672" i="13"/>
  <c r="G673" i="13"/>
  <c r="H673" i="13"/>
  <c r="I673" i="13"/>
  <c r="J673" i="13"/>
  <c r="G674" i="13"/>
  <c r="H674" i="13"/>
  <c r="I674" i="13"/>
  <c r="J674" i="13"/>
  <c r="G675" i="13"/>
  <c r="H675" i="13"/>
  <c r="I675" i="13"/>
  <c r="J675" i="13"/>
  <c r="G676" i="13"/>
  <c r="H676" i="13"/>
  <c r="I676" i="13"/>
  <c r="J676" i="13"/>
  <c r="G677" i="13"/>
  <c r="H677" i="13"/>
  <c r="I677" i="13"/>
  <c r="J677" i="13"/>
  <c r="G678" i="13"/>
  <c r="H678" i="13"/>
  <c r="I678" i="13"/>
  <c r="J678" i="13"/>
  <c r="G679" i="13"/>
  <c r="H679" i="13"/>
  <c r="I679" i="13"/>
  <c r="J679" i="13"/>
  <c r="G680" i="13"/>
  <c r="H680" i="13"/>
  <c r="I680" i="13"/>
  <c r="J680" i="13"/>
  <c r="G681" i="13"/>
  <c r="H681" i="13"/>
  <c r="I681" i="13"/>
  <c r="J681" i="13"/>
  <c r="G682" i="13"/>
  <c r="H682" i="13"/>
  <c r="I682" i="13"/>
  <c r="J682" i="13"/>
  <c r="G683" i="13"/>
  <c r="H683" i="13"/>
  <c r="I683" i="13"/>
  <c r="J683" i="13"/>
  <c r="G684" i="13"/>
  <c r="H684" i="13"/>
  <c r="I684" i="13"/>
  <c r="J684" i="13"/>
  <c r="G685" i="13"/>
  <c r="H685" i="13"/>
  <c r="I685" i="13"/>
  <c r="J685" i="13"/>
  <c r="G686" i="13"/>
  <c r="H686" i="13"/>
  <c r="I686" i="13"/>
  <c r="J686" i="13"/>
  <c r="G687" i="13"/>
  <c r="H687" i="13"/>
  <c r="I687" i="13"/>
  <c r="J687" i="13"/>
  <c r="G688" i="13"/>
  <c r="H688" i="13"/>
  <c r="I688" i="13"/>
  <c r="J688" i="13"/>
  <c r="G689" i="13"/>
  <c r="H689" i="13"/>
  <c r="I689" i="13"/>
  <c r="J689" i="13"/>
  <c r="G690" i="13"/>
  <c r="H690" i="13"/>
  <c r="I690" i="13"/>
  <c r="J690" i="13"/>
  <c r="G691" i="13"/>
  <c r="H691" i="13"/>
  <c r="I691" i="13"/>
  <c r="J691" i="13"/>
  <c r="G692" i="13"/>
  <c r="H692" i="13"/>
  <c r="I692" i="13"/>
  <c r="J692" i="13"/>
  <c r="G693" i="13"/>
  <c r="H693" i="13"/>
  <c r="I693" i="13"/>
  <c r="J693" i="13"/>
  <c r="G694" i="13"/>
  <c r="H694" i="13"/>
  <c r="I694" i="13"/>
  <c r="J694" i="13"/>
  <c r="G695" i="13"/>
  <c r="H695" i="13"/>
  <c r="I695" i="13"/>
  <c r="J695" i="13"/>
  <c r="G696" i="13"/>
  <c r="H696" i="13"/>
  <c r="I696" i="13"/>
  <c r="J696" i="13"/>
  <c r="G697" i="13"/>
  <c r="H697" i="13"/>
  <c r="I697" i="13"/>
  <c r="J697" i="13"/>
  <c r="G698" i="13"/>
  <c r="H698" i="13"/>
  <c r="I698" i="13"/>
  <c r="J698" i="13"/>
  <c r="G699" i="13"/>
  <c r="H699" i="13"/>
  <c r="I699" i="13"/>
  <c r="J699" i="13"/>
  <c r="G700" i="13"/>
  <c r="H700" i="13"/>
  <c r="I700" i="13"/>
  <c r="J700" i="13"/>
  <c r="G701" i="13"/>
  <c r="H701" i="13"/>
  <c r="I701" i="13"/>
  <c r="J701" i="13"/>
  <c r="G702" i="13"/>
  <c r="H702" i="13"/>
  <c r="I702" i="13"/>
  <c r="J702" i="13"/>
  <c r="G703" i="13"/>
  <c r="H703" i="13"/>
  <c r="I703" i="13"/>
  <c r="J703" i="13"/>
  <c r="G704" i="13"/>
  <c r="H704" i="13"/>
  <c r="I704" i="13"/>
  <c r="J704" i="13"/>
  <c r="G705" i="13"/>
  <c r="H705" i="13"/>
  <c r="I705" i="13"/>
  <c r="J705" i="13"/>
  <c r="G706" i="13"/>
  <c r="H706" i="13"/>
  <c r="I706" i="13"/>
  <c r="J706" i="13"/>
  <c r="G707" i="13"/>
  <c r="H707" i="13"/>
  <c r="I707" i="13"/>
  <c r="J707" i="13"/>
  <c r="G708" i="13"/>
  <c r="H708" i="13"/>
  <c r="I708" i="13"/>
  <c r="J708" i="13"/>
  <c r="G709" i="13"/>
  <c r="H709" i="13"/>
  <c r="I709" i="13"/>
  <c r="J709" i="13"/>
  <c r="G710" i="13"/>
  <c r="H710" i="13"/>
  <c r="I710" i="13"/>
  <c r="J710" i="13"/>
  <c r="G711" i="13"/>
  <c r="H711" i="13"/>
  <c r="I711" i="13"/>
  <c r="J711" i="13"/>
  <c r="G712" i="13"/>
  <c r="H712" i="13"/>
  <c r="I712" i="13"/>
  <c r="J712" i="13"/>
  <c r="G713" i="13"/>
  <c r="H713" i="13"/>
  <c r="I713" i="13"/>
  <c r="J713" i="13"/>
  <c r="G714" i="13"/>
  <c r="H714" i="13"/>
  <c r="I714" i="13"/>
  <c r="J714" i="13"/>
  <c r="G715" i="13"/>
  <c r="H715" i="13"/>
  <c r="I715" i="13"/>
  <c r="J715" i="13"/>
  <c r="G716" i="13"/>
  <c r="H716" i="13"/>
  <c r="I716" i="13"/>
  <c r="J716" i="13"/>
  <c r="G717" i="13"/>
  <c r="H717" i="13"/>
  <c r="I717" i="13"/>
  <c r="J717" i="13"/>
  <c r="G718" i="13"/>
  <c r="H718" i="13"/>
  <c r="I718" i="13"/>
  <c r="J718" i="13"/>
  <c r="G719" i="13"/>
  <c r="H719" i="13"/>
  <c r="I719" i="13"/>
  <c r="J719" i="13"/>
  <c r="G720" i="13"/>
  <c r="H720" i="13"/>
  <c r="I720" i="13"/>
  <c r="J720" i="13"/>
  <c r="G721" i="13"/>
  <c r="H721" i="13"/>
  <c r="I721" i="13"/>
  <c r="J721" i="13"/>
  <c r="G722" i="13"/>
  <c r="H722" i="13"/>
  <c r="I722" i="13"/>
  <c r="J722" i="13"/>
  <c r="G723" i="13"/>
  <c r="H723" i="13"/>
  <c r="I723" i="13"/>
  <c r="J723" i="13"/>
  <c r="G724" i="13"/>
  <c r="H724" i="13"/>
  <c r="I724" i="13"/>
  <c r="J724" i="13"/>
  <c r="G725" i="13"/>
  <c r="H725" i="13"/>
  <c r="I725" i="13"/>
  <c r="J725" i="13"/>
  <c r="G726" i="13"/>
  <c r="H726" i="13"/>
  <c r="I726" i="13"/>
  <c r="J726" i="13"/>
  <c r="G727" i="13"/>
  <c r="H727" i="13"/>
  <c r="I727" i="13"/>
  <c r="J727" i="13"/>
  <c r="G728" i="13"/>
  <c r="H728" i="13"/>
  <c r="I728" i="13"/>
  <c r="J728" i="13"/>
  <c r="G729" i="13"/>
  <c r="H729" i="13"/>
  <c r="I729" i="13"/>
  <c r="J729" i="13"/>
  <c r="G730" i="13"/>
  <c r="H730" i="13"/>
  <c r="I730" i="13"/>
  <c r="J730" i="13"/>
  <c r="G731" i="13"/>
  <c r="H731" i="13"/>
  <c r="I731" i="13"/>
  <c r="J731" i="13"/>
  <c r="G732" i="13"/>
  <c r="H732" i="13"/>
  <c r="I732" i="13"/>
  <c r="J732" i="13"/>
  <c r="G733" i="13"/>
  <c r="H733" i="13"/>
  <c r="I733" i="13"/>
  <c r="J733" i="13"/>
  <c r="G734" i="13"/>
  <c r="H734" i="13"/>
  <c r="I734" i="13"/>
  <c r="J734" i="13"/>
  <c r="G735" i="13"/>
  <c r="H735" i="13"/>
  <c r="I735" i="13"/>
  <c r="J735" i="13"/>
  <c r="G736" i="13"/>
  <c r="H736" i="13"/>
  <c r="I736" i="13"/>
  <c r="J736" i="13"/>
  <c r="G737" i="13"/>
  <c r="H737" i="13"/>
  <c r="I737" i="13"/>
  <c r="J737" i="13"/>
  <c r="G738" i="13"/>
  <c r="H738" i="13"/>
  <c r="I738" i="13"/>
  <c r="J738" i="13"/>
  <c r="G739" i="13"/>
  <c r="H739" i="13"/>
  <c r="I739" i="13"/>
  <c r="J739" i="13"/>
  <c r="G740" i="13"/>
  <c r="H740" i="13"/>
  <c r="I740" i="13"/>
  <c r="J740" i="13"/>
  <c r="G741" i="13"/>
  <c r="H741" i="13"/>
  <c r="I741" i="13"/>
  <c r="J741" i="13"/>
  <c r="G742" i="13"/>
  <c r="H742" i="13"/>
  <c r="I742" i="13"/>
  <c r="J742" i="13"/>
  <c r="G743" i="13"/>
  <c r="H743" i="13"/>
  <c r="I743" i="13"/>
  <c r="J743" i="13"/>
  <c r="G744" i="13"/>
  <c r="H744" i="13"/>
  <c r="I744" i="13"/>
  <c r="J744" i="13"/>
  <c r="G745" i="13"/>
  <c r="H745" i="13"/>
  <c r="I745" i="13"/>
  <c r="J745" i="13"/>
  <c r="G746" i="13"/>
  <c r="H746" i="13"/>
  <c r="I746" i="13"/>
  <c r="J746" i="13"/>
  <c r="G747" i="13"/>
  <c r="H747" i="13"/>
  <c r="I747" i="13"/>
  <c r="J747" i="13"/>
  <c r="G748" i="13"/>
  <c r="H748" i="13"/>
  <c r="I748" i="13"/>
  <c r="J748" i="13"/>
  <c r="G749" i="13"/>
  <c r="H749" i="13"/>
  <c r="I749" i="13"/>
  <c r="J749" i="13"/>
  <c r="G750" i="13"/>
  <c r="H750" i="13"/>
  <c r="I750" i="13"/>
  <c r="J750" i="13"/>
  <c r="G751" i="13"/>
  <c r="H751" i="13"/>
  <c r="I751" i="13"/>
  <c r="J751" i="13"/>
  <c r="G752" i="13"/>
  <c r="H752" i="13"/>
  <c r="I752" i="13"/>
  <c r="J752" i="13"/>
  <c r="G753" i="13"/>
  <c r="H753" i="13"/>
  <c r="I753" i="13"/>
  <c r="J753" i="13"/>
  <c r="G754" i="13"/>
  <c r="H754" i="13"/>
  <c r="I754" i="13"/>
  <c r="J754" i="13"/>
  <c r="G755" i="13"/>
  <c r="H755" i="13"/>
  <c r="I755" i="13"/>
  <c r="J755" i="13"/>
  <c r="G756" i="13"/>
  <c r="H756" i="13"/>
  <c r="I756" i="13"/>
  <c r="J756" i="13"/>
  <c r="G757" i="13"/>
  <c r="H757" i="13"/>
  <c r="I757" i="13"/>
  <c r="J757" i="13"/>
  <c r="G758" i="13"/>
  <c r="H758" i="13"/>
  <c r="I758" i="13"/>
  <c r="J758" i="13"/>
  <c r="G759" i="13"/>
  <c r="H759" i="13"/>
  <c r="I759" i="13"/>
  <c r="J759" i="13"/>
  <c r="G760" i="13"/>
  <c r="H760" i="13"/>
  <c r="I760" i="13"/>
  <c r="J760" i="13"/>
  <c r="G761" i="13"/>
  <c r="H761" i="13"/>
  <c r="I761" i="13"/>
  <c r="J761" i="13"/>
  <c r="G762" i="13"/>
  <c r="H762" i="13"/>
  <c r="I762" i="13"/>
  <c r="J762" i="13"/>
  <c r="G763" i="13"/>
  <c r="H763" i="13"/>
  <c r="I763" i="13"/>
  <c r="J763" i="13"/>
  <c r="G764" i="13"/>
  <c r="H764" i="13"/>
  <c r="I764" i="13"/>
  <c r="J764" i="13"/>
  <c r="G765" i="13"/>
  <c r="H765" i="13"/>
  <c r="I765" i="13"/>
  <c r="J765" i="13"/>
  <c r="G766" i="13"/>
  <c r="H766" i="13"/>
  <c r="I766" i="13"/>
  <c r="J766" i="13"/>
  <c r="G767" i="13"/>
  <c r="H767" i="13"/>
  <c r="I767" i="13"/>
  <c r="J767" i="13"/>
  <c r="G768" i="13"/>
  <c r="H768" i="13"/>
  <c r="I768" i="13"/>
  <c r="J768" i="13"/>
  <c r="G769" i="13"/>
  <c r="H769" i="13"/>
  <c r="I769" i="13"/>
  <c r="J769" i="13"/>
  <c r="G770" i="13"/>
  <c r="H770" i="13"/>
  <c r="I770" i="13"/>
  <c r="J770" i="13"/>
  <c r="G771" i="13"/>
  <c r="H771" i="13"/>
  <c r="I771" i="13"/>
  <c r="J771" i="13"/>
  <c r="G772" i="13"/>
  <c r="H772" i="13"/>
  <c r="I772" i="13"/>
  <c r="J772" i="13"/>
  <c r="G773" i="13"/>
  <c r="H773" i="13"/>
  <c r="I773" i="13"/>
  <c r="J773" i="13"/>
  <c r="G774" i="13"/>
  <c r="H774" i="13"/>
  <c r="I774" i="13"/>
  <c r="J774" i="13"/>
  <c r="G775" i="13"/>
  <c r="H775" i="13"/>
  <c r="I775" i="13"/>
  <c r="J775" i="13"/>
  <c r="G776" i="13"/>
  <c r="H776" i="13"/>
  <c r="I776" i="13"/>
  <c r="J776" i="13"/>
  <c r="G777" i="13"/>
  <c r="H777" i="13"/>
  <c r="I777" i="13"/>
  <c r="J777" i="13"/>
  <c r="G778" i="13"/>
  <c r="H778" i="13"/>
  <c r="I778" i="13"/>
  <c r="J778" i="13"/>
  <c r="G779" i="13"/>
  <c r="H779" i="13"/>
  <c r="I779" i="13"/>
  <c r="J779" i="13"/>
  <c r="G780" i="13"/>
  <c r="H780" i="13"/>
  <c r="I780" i="13"/>
  <c r="J780" i="13"/>
  <c r="G781" i="13"/>
  <c r="H781" i="13"/>
  <c r="I781" i="13"/>
  <c r="J781" i="13"/>
  <c r="G782" i="13"/>
  <c r="H782" i="13"/>
  <c r="I782" i="13"/>
  <c r="J782" i="13"/>
  <c r="G783" i="13"/>
  <c r="H783" i="13"/>
  <c r="I783" i="13"/>
  <c r="J783" i="13"/>
  <c r="G784" i="13"/>
  <c r="H784" i="13"/>
  <c r="I784" i="13"/>
  <c r="J784" i="13"/>
  <c r="G785" i="13"/>
  <c r="H785" i="13"/>
  <c r="I785" i="13"/>
  <c r="J785" i="13"/>
  <c r="G786" i="13"/>
  <c r="H786" i="13"/>
  <c r="I786" i="13"/>
  <c r="J786" i="13"/>
  <c r="G787" i="13"/>
  <c r="H787" i="13"/>
  <c r="I787" i="13"/>
  <c r="J787" i="13"/>
  <c r="G788" i="13"/>
  <c r="H788" i="13"/>
  <c r="I788" i="13"/>
  <c r="J788" i="13"/>
  <c r="G789" i="13"/>
  <c r="H789" i="13"/>
  <c r="I789" i="13"/>
  <c r="J789" i="13"/>
  <c r="G790" i="13"/>
  <c r="H790" i="13"/>
  <c r="I790" i="13"/>
  <c r="J790" i="13"/>
  <c r="G791" i="13"/>
  <c r="H791" i="13"/>
  <c r="I791" i="13"/>
  <c r="J791" i="13"/>
  <c r="G792" i="13"/>
  <c r="H792" i="13"/>
  <c r="I792" i="13"/>
  <c r="J792" i="13"/>
  <c r="G793" i="13"/>
  <c r="H793" i="13"/>
  <c r="I793" i="13"/>
  <c r="J793" i="13"/>
  <c r="G794" i="13"/>
  <c r="H794" i="13"/>
  <c r="I794" i="13"/>
  <c r="J794" i="13"/>
  <c r="G795" i="13"/>
  <c r="H795" i="13"/>
  <c r="I795" i="13"/>
  <c r="J795" i="13"/>
  <c r="G796" i="13"/>
  <c r="H796" i="13"/>
  <c r="I796" i="13"/>
  <c r="J796" i="13"/>
  <c r="G797" i="13"/>
  <c r="H797" i="13"/>
  <c r="I797" i="13"/>
  <c r="J797" i="13"/>
  <c r="G798" i="13"/>
  <c r="H798" i="13"/>
  <c r="I798" i="13"/>
  <c r="J798" i="13"/>
  <c r="G799" i="13"/>
  <c r="H799" i="13"/>
  <c r="I799" i="13"/>
  <c r="J799" i="13"/>
  <c r="G800" i="13"/>
  <c r="H800" i="13"/>
  <c r="I800" i="13"/>
  <c r="J800" i="13"/>
  <c r="G801" i="13"/>
  <c r="H801" i="13"/>
  <c r="I801" i="13"/>
  <c r="J801" i="13"/>
  <c r="G802" i="13"/>
  <c r="H802" i="13"/>
  <c r="I802" i="13"/>
  <c r="J802" i="13"/>
  <c r="G803" i="13"/>
  <c r="H803" i="13"/>
  <c r="I803" i="13"/>
  <c r="J803" i="13"/>
  <c r="G804" i="13"/>
  <c r="H804" i="13"/>
  <c r="I804" i="13"/>
  <c r="J804" i="13"/>
  <c r="G805" i="13"/>
  <c r="H805" i="13"/>
  <c r="I805" i="13"/>
  <c r="J805" i="13"/>
  <c r="G806" i="13"/>
  <c r="H806" i="13"/>
  <c r="I806" i="13"/>
  <c r="J806" i="13"/>
  <c r="G807" i="13"/>
  <c r="H807" i="13"/>
  <c r="I807" i="13"/>
  <c r="J807" i="13"/>
  <c r="G808" i="13"/>
  <c r="H808" i="13"/>
  <c r="I808" i="13"/>
  <c r="J808" i="13"/>
  <c r="G809" i="13"/>
  <c r="H809" i="13"/>
  <c r="I809" i="13"/>
  <c r="J809" i="13"/>
  <c r="G810" i="13"/>
  <c r="H810" i="13"/>
  <c r="I810" i="13"/>
  <c r="J810" i="13"/>
  <c r="G811" i="13"/>
  <c r="H811" i="13"/>
  <c r="I811" i="13"/>
  <c r="J811" i="13"/>
  <c r="G812" i="13"/>
  <c r="H812" i="13"/>
  <c r="I812" i="13"/>
  <c r="J812" i="13"/>
  <c r="G813" i="13"/>
  <c r="H813" i="13"/>
  <c r="I813" i="13"/>
  <c r="J813" i="13"/>
  <c r="G814" i="13"/>
  <c r="H814" i="13"/>
  <c r="I814" i="13"/>
  <c r="J814" i="13"/>
  <c r="G815" i="13"/>
  <c r="H815" i="13"/>
  <c r="I815" i="13"/>
  <c r="J815" i="13"/>
  <c r="G816" i="13"/>
  <c r="H816" i="13"/>
  <c r="I816" i="13"/>
  <c r="J816" i="13"/>
  <c r="G817" i="13"/>
  <c r="H817" i="13"/>
  <c r="I817" i="13"/>
  <c r="J817" i="13"/>
  <c r="G818" i="13"/>
  <c r="H818" i="13"/>
  <c r="I818" i="13"/>
  <c r="J818" i="13"/>
  <c r="G819" i="13"/>
  <c r="H819" i="13"/>
  <c r="I819" i="13"/>
  <c r="J819" i="13"/>
  <c r="G820" i="13"/>
  <c r="H820" i="13"/>
  <c r="I820" i="13"/>
  <c r="J820" i="13"/>
  <c r="G821" i="13"/>
  <c r="H821" i="13"/>
  <c r="I821" i="13"/>
  <c r="J821" i="13"/>
  <c r="G822" i="13"/>
  <c r="H822" i="13"/>
  <c r="I822" i="13"/>
  <c r="J822" i="13"/>
  <c r="G823" i="13"/>
  <c r="H823" i="13"/>
  <c r="I823" i="13"/>
  <c r="J823" i="13"/>
  <c r="G824" i="13"/>
  <c r="H824" i="13"/>
  <c r="I824" i="13"/>
  <c r="J824" i="13"/>
  <c r="G825" i="13"/>
  <c r="H825" i="13"/>
  <c r="I825" i="13"/>
  <c r="J825" i="13"/>
  <c r="G826" i="13"/>
  <c r="H826" i="13"/>
  <c r="I826" i="13"/>
  <c r="J826" i="13"/>
  <c r="G827" i="13"/>
  <c r="H827" i="13"/>
  <c r="I827" i="13"/>
  <c r="J827" i="13"/>
  <c r="G828" i="13"/>
  <c r="H828" i="13"/>
  <c r="I828" i="13"/>
  <c r="J828" i="13"/>
  <c r="G829" i="13"/>
  <c r="H829" i="13"/>
  <c r="I829" i="13"/>
  <c r="J829" i="13"/>
  <c r="G830" i="13"/>
  <c r="H830" i="13"/>
  <c r="I830" i="13"/>
  <c r="J830" i="13"/>
  <c r="G831" i="13"/>
  <c r="H831" i="13"/>
  <c r="I831" i="13"/>
  <c r="J831" i="13"/>
  <c r="G832" i="13"/>
  <c r="H832" i="13"/>
  <c r="I832" i="13"/>
  <c r="J832" i="13"/>
  <c r="G833" i="13"/>
  <c r="H833" i="13"/>
  <c r="I833" i="13"/>
  <c r="J833" i="13"/>
  <c r="G834" i="13"/>
  <c r="H834" i="13"/>
  <c r="I834" i="13"/>
  <c r="J834" i="13"/>
  <c r="G835" i="13"/>
  <c r="H835" i="13"/>
  <c r="I835" i="13"/>
  <c r="J835" i="13"/>
  <c r="G836" i="13"/>
  <c r="H836" i="13"/>
  <c r="I836" i="13"/>
  <c r="J836" i="13"/>
  <c r="G837" i="13"/>
  <c r="H837" i="13"/>
  <c r="I837" i="13"/>
  <c r="J837" i="13"/>
  <c r="G838" i="13"/>
  <c r="H838" i="13"/>
  <c r="I838" i="13"/>
  <c r="J838" i="13"/>
  <c r="G839" i="13"/>
  <c r="H839" i="13"/>
  <c r="I839" i="13"/>
  <c r="J839" i="13"/>
  <c r="G840" i="13"/>
  <c r="H840" i="13"/>
  <c r="I840" i="13"/>
  <c r="J840" i="13"/>
  <c r="G841" i="13"/>
  <c r="H841" i="13"/>
  <c r="I841" i="13"/>
  <c r="J841" i="13"/>
  <c r="G842" i="13"/>
  <c r="H842" i="13"/>
  <c r="I842" i="13"/>
  <c r="J842" i="13"/>
  <c r="G843" i="13"/>
  <c r="H843" i="13"/>
  <c r="I843" i="13"/>
  <c r="J843" i="13"/>
  <c r="G844" i="13"/>
  <c r="H844" i="13"/>
  <c r="I844" i="13"/>
  <c r="J844" i="13"/>
  <c r="G845" i="13"/>
  <c r="H845" i="13"/>
  <c r="I845" i="13"/>
  <c r="J845" i="13"/>
  <c r="G846" i="13"/>
  <c r="H846" i="13"/>
  <c r="I846" i="13"/>
  <c r="J846" i="13"/>
  <c r="G847" i="13"/>
  <c r="H847" i="13"/>
  <c r="I847" i="13"/>
  <c r="J847" i="13"/>
  <c r="G848" i="13"/>
  <c r="H848" i="13"/>
  <c r="I848" i="13"/>
  <c r="J848" i="13"/>
  <c r="B5" i="10"/>
  <c r="B6" i="10" s="1"/>
  <c r="L16" i="8" l="1"/>
  <c r="M15" i="8"/>
  <c r="K15" i="8" s="1"/>
  <c r="L14" i="8"/>
  <c r="F13" i="8"/>
  <c r="B9" i="8"/>
  <c r="J495" i="12"/>
  <c r="G496" i="12"/>
  <c r="K496" i="12" s="1"/>
  <c r="J427" i="12"/>
  <c r="G428" i="12"/>
  <c r="K428" i="12" s="1"/>
  <c r="J393" i="12"/>
  <c r="G394" i="12"/>
  <c r="K394" i="12" s="1"/>
  <c r="J359" i="12"/>
  <c r="G360" i="12"/>
  <c r="K360" i="12" s="1"/>
  <c r="J325" i="12"/>
  <c r="G326" i="12"/>
  <c r="K326" i="12" s="1"/>
  <c r="J291" i="12"/>
  <c r="G292" i="12"/>
  <c r="K292" i="12" s="1"/>
  <c r="J257" i="12"/>
  <c r="G258" i="12"/>
  <c r="K258" i="12" s="1"/>
  <c r="J461" i="12"/>
  <c r="G462" i="12"/>
  <c r="K462" i="12" s="1"/>
  <c r="J223" i="12"/>
  <c r="G224" i="12"/>
  <c r="K224" i="12" s="1"/>
  <c r="J189" i="12"/>
  <c r="G190" i="12"/>
  <c r="K190" i="12" s="1"/>
  <c r="J155" i="12"/>
  <c r="G156" i="12"/>
  <c r="K156" i="12" s="1"/>
  <c r="J121" i="12"/>
  <c r="G122" i="12"/>
  <c r="K122" i="12" s="1"/>
  <c r="J87" i="12"/>
  <c r="G88" i="12"/>
  <c r="K88" i="12" s="1"/>
  <c r="J53" i="12"/>
  <c r="G54" i="12"/>
  <c r="K54" i="12" s="1"/>
  <c r="J19" i="12"/>
  <c r="G20" i="12"/>
  <c r="K20" i="12" s="1"/>
  <c r="B12" i="10"/>
  <c r="C12" i="10" s="1"/>
  <c r="B13" i="10"/>
  <c r="C13" i="10" s="1"/>
  <c r="B14" i="10"/>
  <c r="C14" i="10" s="1"/>
  <c r="Q2" i="5"/>
  <c r="M20" i="2"/>
  <c r="L20" i="2"/>
  <c r="C12" i="2"/>
  <c r="C13" i="2"/>
  <c r="C11" i="2" s="1"/>
  <c r="B3" i="10" s="1"/>
  <c r="J512" i="12"/>
  <c r="G513" i="12"/>
  <c r="K513" i="12" s="1"/>
  <c r="J478" i="12"/>
  <c r="G479" i="12"/>
  <c r="K479" i="12" s="1"/>
  <c r="J444" i="12"/>
  <c r="G445" i="12"/>
  <c r="K445" i="12" s="1"/>
  <c r="J410" i="12"/>
  <c r="G411" i="12"/>
  <c r="K411" i="12" s="1"/>
  <c r="J376" i="12"/>
  <c r="G377" i="12"/>
  <c r="K377" i="12" s="1"/>
  <c r="J342" i="12"/>
  <c r="G343" i="12"/>
  <c r="K343" i="12" s="1"/>
  <c r="J308" i="12"/>
  <c r="G309" i="12"/>
  <c r="K309" i="12" s="1"/>
  <c r="J274" i="12"/>
  <c r="G275" i="12"/>
  <c r="K275" i="12" s="1"/>
  <c r="J240" i="12"/>
  <c r="G241" i="12"/>
  <c r="K241" i="12" s="1"/>
  <c r="J206" i="12"/>
  <c r="G207" i="12"/>
  <c r="K207" i="12" s="1"/>
  <c r="J172" i="12"/>
  <c r="G173" i="12"/>
  <c r="K173" i="12" s="1"/>
  <c r="J138" i="12"/>
  <c r="G139" i="12"/>
  <c r="K139" i="12" s="1"/>
  <c r="J104" i="12"/>
  <c r="G105" i="12"/>
  <c r="K105" i="12" s="1"/>
  <c r="J70" i="12"/>
  <c r="G71" i="12"/>
  <c r="K71" i="12" s="1"/>
  <c r="J36" i="12"/>
  <c r="G37" i="12"/>
  <c r="K37" i="12" s="1"/>
  <c r="B13" i="2"/>
  <c r="B4" i="3"/>
  <c r="C4" i="5"/>
  <c r="D4" i="5" s="1"/>
  <c r="J531" i="11"/>
  <c r="I511" i="11"/>
  <c r="F531" i="11"/>
  <c r="I531" i="11" s="1"/>
  <c r="G511" i="11"/>
  <c r="D531" i="11"/>
  <c r="G531" i="11" s="1"/>
  <c r="F510" i="11"/>
  <c r="J487" i="11"/>
  <c r="I467" i="11"/>
  <c r="F487" i="11"/>
  <c r="I487" i="11" s="1"/>
  <c r="G467" i="11"/>
  <c r="D487" i="11"/>
  <c r="G487" i="11" s="1"/>
  <c r="F466" i="11"/>
  <c r="J443" i="11"/>
  <c r="I423" i="11"/>
  <c r="F443" i="11"/>
  <c r="I443" i="11" s="1"/>
  <c r="G423" i="11"/>
  <c r="D443" i="11"/>
  <c r="G443" i="11" s="1"/>
  <c r="F422" i="11"/>
  <c r="J399" i="11"/>
  <c r="I379" i="11"/>
  <c r="F399" i="11"/>
  <c r="I399" i="11" s="1"/>
  <c r="G379" i="11"/>
  <c r="D399" i="11"/>
  <c r="G399" i="11" s="1"/>
  <c r="F378" i="11"/>
  <c r="E377" i="11"/>
  <c r="H377" i="11" s="1"/>
  <c r="B29" i="2"/>
  <c r="B30" i="2" s="1"/>
  <c r="G30" i="8"/>
  <c r="H29" i="8"/>
  <c r="G28" i="8"/>
  <c r="M16" i="8"/>
  <c r="E16" i="8"/>
  <c r="L15" i="8"/>
  <c r="G29" i="8" s="1"/>
  <c r="F15" i="8"/>
  <c r="M14" i="8"/>
  <c r="E14" i="8"/>
  <c r="M13" i="8"/>
  <c r="K13" i="8" s="1"/>
  <c r="E13" i="8"/>
  <c r="B10" i="8"/>
  <c r="B27" i="3"/>
  <c r="A7" i="5"/>
  <c r="A5" i="5"/>
  <c r="S2" i="5"/>
  <c r="P18" i="5" s="1"/>
  <c r="F553" i="11"/>
  <c r="I553" i="11" s="1"/>
  <c r="D553" i="11"/>
  <c r="G553" i="11" s="1"/>
  <c r="F532" i="11"/>
  <c r="J509" i="11"/>
  <c r="I489" i="11"/>
  <c r="F509" i="11"/>
  <c r="I509" i="11" s="1"/>
  <c r="G489" i="11"/>
  <c r="D509" i="11"/>
  <c r="G509" i="11" s="1"/>
  <c r="F488" i="11"/>
  <c r="J465" i="11"/>
  <c r="I445" i="11"/>
  <c r="F465" i="11"/>
  <c r="I465" i="11" s="1"/>
  <c r="G445" i="11"/>
  <c r="D465" i="11"/>
  <c r="G465" i="11" s="1"/>
  <c r="F444" i="11"/>
  <c r="J421" i="11"/>
  <c r="I401" i="11"/>
  <c r="F421" i="11"/>
  <c r="I421" i="11" s="1"/>
  <c r="G401" i="11"/>
  <c r="D421" i="11"/>
  <c r="G421" i="11" s="1"/>
  <c r="F400" i="11"/>
  <c r="I373" i="11"/>
  <c r="F377" i="11"/>
  <c r="I377" i="11" s="1"/>
  <c r="G373" i="11"/>
  <c r="D377" i="11"/>
  <c r="G377" i="11" s="1"/>
  <c r="J377" i="11"/>
  <c r="H335" i="11"/>
  <c r="E355" i="11"/>
  <c r="H355" i="11" s="1"/>
  <c r="J335" i="11"/>
  <c r="J355" i="11" s="1"/>
  <c r="C355" i="11"/>
  <c r="H313" i="11"/>
  <c r="E333" i="11"/>
  <c r="H333" i="11" s="1"/>
  <c r="J313" i="11"/>
  <c r="J333" i="11" s="1"/>
  <c r="C333" i="11"/>
  <c r="H291" i="11"/>
  <c r="E311" i="11"/>
  <c r="H311" i="11" s="1"/>
  <c r="J291" i="11"/>
  <c r="J311" i="11" s="1"/>
  <c r="C311" i="11"/>
  <c r="H269" i="11"/>
  <c r="E289" i="11"/>
  <c r="H289" i="11" s="1"/>
  <c r="J269" i="11"/>
  <c r="J289" i="11" s="1"/>
  <c r="C289" i="11"/>
  <c r="H247" i="11"/>
  <c r="E267" i="11"/>
  <c r="H267" i="11" s="1"/>
  <c r="J247" i="11"/>
  <c r="J267" i="11" s="1"/>
  <c r="C267" i="11"/>
  <c r="H225" i="11"/>
  <c r="E245" i="11"/>
  <c r="H245" i="11" s="1"/>
  <c r="J225" i="11"/>
  <c r="J245" i="11" s="1"/>
  <c r="C245" i="11"/>
  <c r="H203" i="11"/>
  <c r="E223" i="11"/>
  <c r="H223" i="11" s="1"/>
  <c r="J203" i="11"/>
  <c r="J223" i="11" s="1"/>
  <c r="C223" i="11"/>
  <c r="J157" i="11"/>
  <c r="J179" i="11"/>
  <c r="E201" i="11"/>
  <c r="H201" i="11" s="1"/>
  <c r="C201" i="11"/>
  <c r="E179" i="11"/>
  <c r="H179" i="11" s="1"/>
  <c r="C179" i="11"/>
  <c r="E157" i="11"/>
  <c r="H157" i="11" s="1"/>
  <c r="C157" i="11"/>
  <c r="F136" i="11"/>
  <c r="J113" i="11"/>
  <c r="I93" i="11"/>
  <c r="F113" i="11"/>
  <c r="I113" i="11" s="1"/>
  <c r="G93" i="11"/>
  <c r="D113" i="11"/>
  <c r="G113" i="11" s="1"/>
  <c r="F92" i="11"/>
  <c r="J69" i="11"/>
  <c r="I49" i="11"/>
  <c r="F69" i="11"/>
  <c r="I69" i="11" s="1"/>
  <c r="G49" i="11"/>
  <c r="D69" i="11"/>
  <c r="G69" i="11" s="1"/>
  <c r="F48" i="11"/>
  <c r="J135" i="11"/>
  <c r="I115" i="11"/>
  <c r="F135" i="11"/>
  <c r="I135" i="11" s="1"/>
  <c r="G115" i="11"/>
  <c r="D135" i="11"/>
  <c r="G135" i="11" s="1"/>
  <c r="J91" i="11"/>
  <c r="I71" i="11"/>
  <c r="F91" i="11"/>
  <c r="I91" i="11" s="1"/>
  <c r="G71" i="11"/>
  <c r="D91" i="11"/>
  <c r="G91" i="11" s="1"/>
  <c r="J47" i="11"/>
  <c r="I27" i="11"/>
  <c r="F47" i="11"/>
  <c r="I47" i="11" s="1"/>
  <c r="G27" i="11"/>
  <c r="D47" i="11"/>
  <c r="G47" i="11" s="1"/>
  <c r="F25" i="11"/>
  <c r="I25" i="11" s="1"/>
  <c r="D25" i="11"/>
  <c r="G25" i="11" s="1"/>
  <c r="P1" i="6"/>
  <c r="H85" i="6"/>
  <c r="P2" i="6" s="1"/>
  <c r="N1" i="6"/>
  <c r="N2" i="6"/>
  <c r="E158" i="11" l="1"/>
  <c r="D158" i="11"/>
  <c r="F158" i="11"/>
  <c r="E180" i="11"/>
  <c r="D180" i="11"/>
  <c r="F180" i="11"/>
  <c r="D202" i="11"/>
  <c r="F202" i="11"/>
  <c r="E202" i="11"/>
  <c r="D224" i="11"/>
  <c r="F224" i="11"/>
  <c r="E224" i="11"/>
  <c r="D246" i="11"/>
  <c r="F246" i="11"/>
  <c r="E246" i="11"/>
  <c r="D268" i="11"/>
  <c r="F268" i="11"/>
  <c r="E268" i="11"/>
  <c r="D290" i="11"/>
  <c r="F290" i="11"/>
  <c r="E290" i="11"/>
  <c r="D312" i="11"/>
  <c r="F312" i="11"/>
  <c r="E312" i="11"/>
  <c r="D334" i="11"/>
  <c r="F334" i="11"/>
  <c r="E334" i="11"/>
  <c r="D356" i="11"/>
  <c r="F356" i="11"/>
  <c r="E356" i="11"/>
  <c r="A6" i="6"/>
  <c r="A7" i="7"/>
  <c r="A8" i="5"/>
  <c r="H27" i="8"/>
  <c r="I27" i="8" s="1"/>
  <c r="I29" i="8"/>
  <c r="G30" i="2"/>
  <c r="G35" i="2" s="1"/>
  <c r="F30" i="2"/>
  <c r="F32" i="2" s="1"/>
  <c r="U2" i="5"/>
  <c r="P20" i="5" s="1"/>
  <c r="D10" i="3"/>
  <c r="D11" i="3" s="1"/>
  <c r="F10" i="3"/>
  <c r="F11" i="3" s="1"/>
  <c r="C10" i="3"/>
  <c r="C11" i="3" s="1"/>
  <c r="E10" i="3"/>
  <c r="E11" i="3" s="1"/>
  <c r="D13" i="3" s="1"/>
  <c r="P19" i="5"/>
  <c r="P21" i="5" s="1"/>
  <c r="A4" i="6"/>
  <c r="A5" i="7"/>
  <c r="K14" i="8"/>
  <c r="H28" i="8"/>
  <c r="I28" i="8" s="1"/>
  <c r="K16" i="8"/>
  <c r="H30" i="8"/>
  <c r="I30" i="8" s="1"/>
  <c r="B3" i="6"/>
  <c r="B3" i="9"/>
  <c r="K2" i="5"/>
  <c r="G4" i="5"/>
  <c r="I3" i="9"/>
  <c r="M2" i="5"/>
  <c r="F4" i="5"/>
  <c r="H4" i="5"/>
  <c r="B4" i="7"/>
  <c r="C15" i="10"/>
  <c r="E5" i="9" l="1"/>
  <c r="F5" i="9" s="1"/>
  <c r="B6" i="9"/>
  <c r="B7" i="9" s="1"/>
  <c r="E7" i="9"/>
  <c r="F7" i="9" s="1"/>
  <c r="E8" i="9"/>
  <c r="F8" i="9" s="1"/>
  <c r="E9" i="9"/>
  <c r="F9" i="9" s="1"/>
  <c r="E10" i="9"/>
  <c r="F10" i="9" s="1"/>
  <c r="E11" i="9"/>
  <c r="F11" i="9" s="1"/>
  <c r="E12" i="9"/>
  <c r="F12" i="9" s="1"/>
  <c r="E13" i="9"/>
  <c r="F13" i="9" s="1"/>
  <c r="E14" i="9"/>
  <c r="F14" i="9" s="1"/>
  <c r="E15" i="9"/>
  <c r="F15" i="9" s="1"/>
  <c r="E16" i="9"/>
  <c r="F16" i="9" s="1"/>
  <c r="E17" i="9"/>
  <c r="F17" i="9" s="1"/>
  <c r="E18" i="9"/>
  <c r="F18" i="9" s="1"/>
  <c r="E19" i="9"/>
  <c r="F19" i="9" s="1"/>
  <c r="E20" i="9"/>
  <c r="F20" i="9" s="1"/>
  <c r="E21" i="9"/>
  <c r="F21" i="9" s="1"/>
  <c r="E23" i="9"/>
  <c r="F23" i="9" s="1"/>
  <c r="E24" i="9"/>
  <c r="F24" i="9" s="1"/>
  <c r="E25" i="9"/>
  <c r="F25" i="9" s="1"/>
  <c r="E26" i="9"/>
  <c r="F26" i="9" s="1"/>
  <c r="E27" i="9"/>
  <c r="F27" i="9" s="1"/>
  <c r="E28" i="9"/>
  <c r="F28" i="9" s="1"/>
  <c r="E29" i="9"/>
  <c r="F29" i="9" s="1"/>
  <c r="E30" i="9"/>
  <c r="F30" i="9" s="1"/>
  <c r="E31" i="9"/>
  <c r="F31" i="9" s="1"/>
  <c r="E32" i="9"/>
  <c r="F32" i="9" s="1"/>
  <c r="E33" i="9"/>
  <c r="F33" i="9" s="1"/>
  <c r="E34" i="9"/>
  <c r="F34" i="9" s="1"/>
  <c r="E35" i="9"/>
  <c r="F35" i="9" s="1"/>
  <c r="E36" i="9"/>
  <c r="F36" i="9" s="1"/>
  <c r="E37" i="9"/>
  <c r="F37" i="9" s="1"/>
  <c r="E38" i="9"/>
  <c r="F38" i="9" s="1"/>
  <c r="E39" i="9"/>
  <c r="F39" i="9" s="1"/>
  <c r="E40" i="9"/>
  <c r="F40" i="9" s="1"/>
  <c r="E41" i="9"/>
  <c r="F41" i="9" s="1"/>
  <c r="E42" i="9"/>
  <c r="F42" i="9" s="1"/>
  <c r="E43" i="9"/>
  <c r="F43" i="9" s="1"/>
  <c r="E44" i="9"/>
  <c r="F44" i="9" s="1"/>
  <c r="E45" i="9"/>
  <c r="F45" i="9" s="1"/>
  <c r="E46" i="9"/>
  <c r="F46" i="9" s="1"/>
  <c r="E47" i="9"/>
  <c r="F47" i="9" s="1"/>
  <c r="E48" i="9"/>
  <c r="F48" i="9" s="1"/>
  <c r="E49" i="9"/>
  <c r="F49" i="9" s="1"/>
  <c r="E50" i="9"/>
  <c r="F50" i="9" s="1"/>
  <c r="E51" i="9"/>
  <c r="F51" i="9" s="1"/>
  <c r="E52" i="9"/>
  <c r="F52" i="9" s="1"/>
  <c r="E53" i="9"/>
  <c r="F53" i="9" s="1"/>
  <c r="E54" i="9"/>
  <c r="F54" i="9" s="1"/>
  <c r="E55" i="9"/>
  <c r="F55" i="9" s="1"/>
  <c r="E56" i="9"/>
  <c r="F56" i="9" s="1"/>
  <c r="E57" i="9"/>
  <c r="F57" i="9" s="1"/>
  <c r="E58" i="9"/>
  <c r="F58" i="9" s="1"/>
  <c r="E59" i="9"/>
  <c r="F59" i="9" s="1"/>
  <c r="E60" i="9"/>
  <c r="F60" i="9" s="1"/>
  <c r="E61" i="9"/>
  <c r="F61" i="9" s="1"/>
  <c r="E62" i="9"/>
  <c r="F62" i="9" s="1"/>
  <c r="E63" i="9"/>
  <c r="F63" i="9" s="1"/>
  <c r="E6" i="9"/>
  <c r="F6" i="9" s="1"/>
  <c r="E22" i="9"/>
  <c r="F22" i="9" s="1"/>
  <c r="F13" i="3"/>
  <c r="E17" i="3"/>
  <c r="E26" i="3" s="1"/>
  <c r="B28" i="3" s="1"/>
  <c r="B14" i="4" s="1"/>
  <c r="B15" i="4" s="1"/>
  <c r="B16" i="4" s="1"/>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E19" i="3"/>
  <c r="E21" i="3"/>
  <c r="E23" i="3"/>
  <c r="E25" i="3"/>
  <c r="E22" i="3"/>
  <c r="E20" i="3"/>
  <c r="D17" i="3"/>
  <c r="D26" i="3" s="1"/>
  <c r="D24" i="3"/>
  <c r="D18" i="3"/>
  <c r="D21" i="3"/>
  <c r="D23" i="3"/>
  <c r="D22" i="3"/>
  <c r="D20" i="3"/>
  <c r="E24" i="3"/>
  <c r="E18" i="3"/>
  <c r="D25" i="3"/>
  <c r="D19" i="3"/>
  <c r="A7" i="6"/>
  <c r="A9" i="5"/>
  <c r="A8" i="7"/>
  <c r="A8" i="6" l="1"/>
  <c r="A9" i="7"/>
  <c r="A10" i="5"/>
  <c r="A9" i="6" l="1"/>
  <c r="A11" i="5"/>
  <c r="A10" i="7"/>
  <c r="A10" i="6" l="1"/>
  <c r="A11" i="7"/>
  <c r="A12" i="5"/>
  <c r="A11" i="6" l="1"/>
  <c r="A13" i="5"/>
  <c r="A12" i="7"/>
  <c r="A12" i="6" l="1"/>
  <c r="A14" i="5"/>
  <c r="A13" i="7"/>
  <c r="A13" i="6" l="1"/>
  <c r="A15" i="5"/>
  <c r="A14" i="7"/>
  <c r="A14" i="6" l="1"/>
  <c r="A16" i="5"/>
  <c r="A15" i="7"/>
  <c r="A15" i="6" l="1"/>
  <c r="A17" i="5"/>
  <c r="A16" i="7"/>
  <c r="A16" i="6" l="1"/>
  <c r="A18" i="5"/>
  <c r="A17" i="7"/>
  <c r="A17" i="6" l="1"/>
  <c r="A19" i="5"/>
  <c r="A18" i="7"/>
  <c r="A18" i="6" l="1"/>
  <c r="A20" i="5"/>
  <c r="A19" i="7"/>
  <c r="A19" i="6" l="1"/>
  <c r="A21" i="5"/>
  <c r="A20" i="7"/>
  <c r="A20" i="6" l="1"/>
  <c r="A22" i="5"/>
  <c r="A21" i="7"/>
  <c r="A21" i="6" l="1"/>
  <c r="A23" i="5"/>
  <c r="A22" i="7"/>
  <c r="A22" i="6" l="1"/>
  <c r="A24" i="5"/>
  <c r="A23" i="7"/>
  <c r="A23" i="6" l="1"/>
  <c r="A25" i="5"/>
  <c r="A24" i="7"/>
  <c r="A24" i="6" l="1"/>
  <c r="A26" i="5"/>
  <c r="A25" i="7"/>
  <c r="A25" i="6" l="1"/>
  <c r="A27" i="5"/>
  <c r="A26" i="7"/>
  <c r="A26" i="6" l="1"/>
  <c r="A28" i="5"/>
  <c r="A27" i="7"/>
  <c r="A27" i="6" l="1"/>
  <c r="A29" i="5"/>
  <c r="A28" i="7"/>
  <c r="A28" i="6" l="1"/>
  <c r="A30" i="5"/>
  <c r="A29" i="7"/>
  <c r="A29" i="6" l="1"/>
  <c r="A31" i="5"/>
  <c r="A30" i="7"/>
  <c r="A30" i="6" l="1"/>
  <c r="A32" i="5"/>
  <c r="A31" i="7"/>
  <c r="A31" i="6" l="1"/>
  <c r="A33" i="5"/>
  <c r="A32" i="7"/>
  <c r="A32" i="6" l="1"/>
  <c r="A34" i="5"/>
  <c r="A33" i="7"/>
  <c r="A33" i="6" l="1"/>
  <c r="A35" i="5"/>
  <c r="A34" i="7"/>
  <c r="A34" i="6" l="1"/>
  <c r="A36" i="5"/>
  <c r="A35" i="7"/>
  <c r="A35" i="6" l="1"/>
  <c r="A37" i="5"/>
  <c r="A36" i="7"/>
  <c r="A36" i="6" l="1"/>
  <c r="A38" i="5"/>
  <c r="A37" i="7"/>
  <c r="A37" i="6" l="1"/>
  <c r="A39" i="5"/>
  <c r="A38" i="7"/>
  <c r="A38" i="6" l="1"/>
  <c r="A40" i="5"/>
  <c r="A39" i="7"/>
  <c r="A39" i="6" l="1"/>
  <c r="A41" i="5"/>
  <c r="A40" i="7"/>
  <c r="A40" i="6" l="1"/>
  <c r="A42" i="5"/>
  <c r="A41" i="7"/>
  <c r="A41" i="6" l="1"/>
  <c r="A43" i="5"/>
  <c r="A42" i="7"/>
  <c r="A42" i="6" l="1"/>
  <c r="A44" i="5"/>
  <c r="A43" i="7"/>
  <c r="A43" i="6" l="1"/>
  <c r="A45" i="5"/>
  <c r="A44" i="7"/>
  <c r="A44" i="6" l="1"/>
  <c r="A46" i="5"/>
  <c r="A45" i="7"/>
  <c r="A45" i="6" l="1"/>
  <c r="A47" i="5"/>
  <c r="A46" i="7"/>
  <c r="A46" i="6" l="1"/>
  <c r="A48" i="5"/>
  <c r="A47" i="7"/>
  <c r="A47" i="6" l="1"/>
  <c r="A49" i="5"/>
  <c r="A48" i="7"/>
  <c r="A48" i="6" l="1"/>
  <c r="A50" i="5"/>
  <c r="A49" i="7"/>
  <c r="A49" i="6" l="1"/>
  <c r="A51" i="5"/>
  <c r="A50" i="7"/>
  <c r="A50" i="6" l="1"/>
  <c r="A52" i="5"/>
  <c r="A51" i="7"/>
  <c r="A51" i="6" l="1"/>
  <c r="A53" i="5"/>
  <c r="A52" i="7"/>
  <c r="A52" i="6" l="1"/>
  <c r="A54" i="5"/>
  <c r="A53" i="7"/>
  <c r="A53" i="6" l="1"/>
  <c r="A55" i="5"/>
  <c r="A54" i="7"/>
  <c r="A54" i="6" l="1"/>
  <c r="A56" i="5"/>
  <c r="A55" i="7"/>
  <c r="A55" i="6" l="1"/>
  <c r="A57" i="5"/>
  <c r="A56" i="7"/>
  <c r="A56" i="6" l="1"/>
  <c r="A58" i="5"/>
  <c r="A57" i="7"/>
  <c r="A57" i="6" l="1"/>
  <c r="A59" i="5"/>
  <c r="A58" i="7"/>
  <c r="A58" i="6" l="1"/>
  <c r="A60" i="5"/>
  <c r="A59" i="7"/>
  <c r="A59" i="6" l="1"/>
  <c r="A61" i="5"/>
  <c r="A60" i="7"/>
  <c r="A60" i="6" l="1"/>
  <c r="A62" i="5"/>
  <c r="A61" i="7"/>
  <c r="A61" i="6" l="1"/>
  <c r="A63" i="5"/>
  <c r="A62" i="7"/>
  <c r="A62" i="6" l="1"/>
  <c r="A64" i="5"/>
  <c r="A63" i="7"/>
  <c r="A63" i="6" l="1"/>
  <c r="A65" i="5"/>
  <c r="A64" i="7"/>
  <c r="A64" i="6" l="1"/>
  <c r="A66" i="5"/>
  <c r="A65" i="7"/>
  <c r="A65" i="6" l="1"/>
  <c r="A67" i="5"/>
  <c r="A66" i="7"/>
  <c r="A66" i="6" l="1"/>
  <c r="A68" i="5"/>
  <c r="A67" i="7"/>
  <c r="A67" i="6" l="1"/>
  <c r="A69" i="5"/>
  <c r="A68" i="7"/>
  <c r="A68" i="6" l="1"/>
  <c r="A70" i="5"/>
  <c r="A69" i="7"/>
  <c r="A69" i="6" l="1"/>
  <c r="A71" i="5"/>
  <c r="A70" i="7"/>
  <c r="A70" i="6" l="1"/>
  <c r="A72" i="5"/>
  <c r="A71" i="7"/>
  <c r="A71" i="6" l="1"/>
  <c r="A73" i="5"/>
  <c r="A72" i="7"/>
  <c r="A72" i="6" l="1"/>
  <c r="A74" i="5"/>
  <c r="A73" i="7"/>
  <c r="A73" i="6" l="1"/>
  <c r="A75" i="5"/>
  <c r="A74" i="7"/>
  <c r="A74" i="6" l="1"/>
  <c r="A76" i="5"/>
  <c r="A75" i="7"/>
  <c r="A75" i="6" l="1"/>
  <c r="A77" i="5"/>
  <c r="A76" i="7"/>
  <c r="A76" i="6" l="1"/>
  <c r="A78" i="5"/>
  <c r="A77" i="7"/>
  <c r="A77" i="6" l="1"/>
  <c r="A79" i="5"/>
  <c r="A78" i="7"/>
  <c r="A78" i="6" l="1"/>
  <c r="A80" i="5"/>
  <c r="A79" i="7"/>
  <c r="A79" i="6" l="1"/>
  <c r="A81" i="5"/>
  <c r="A80" i="7"/>
  <c r="A80" i="6" l="1"/>
  <c r="A82" i="5"/>
  <c r="A81" i="7"/>
  <c r="A81" i="6" l="1"/>
  <c r="A83" i="5"/>
  <c r="A82" i="7"/>
  <c r="A82" i="6" l="1"/>
  <c r="A84" i="5"/>
  <c r="A83" i="7"/>
  <c r="A83" i="6" l="1"/>
  <c r="A85" i="5"/>
  <c r="A84" i="7"/>
  <c r="A84" i="6" l="1"/>
  <c r="A86" i="5"/>
  <c r="A85" i="7"/>
  <c r="A85" i="6" l="1"/>
  <c r="A87" i="5"/>
  <c r="A86" i="7"/>
  <c r="A86" i="6" l="1"/>
  <c r="A88" i="5"/>
  <c r="A87" i="7"/>
  <c r="A87" i="6" l="1"/>
  <c r="A89" i="5"/>
  <c r="A88" i="7"/>
  <c r="A88" i="6" l="1"/>
  <c r="A90" i="5"/>
  <c r="A89" i="7"/>
  <c r="A89" i="6" l="1"/>
  <c r="A91" i="5"/>
  <c r="A90" i="7"/>
  <c r="A90" i="6" l="1"/>
  <c r="A92" i="5"/>
  <c r="A91" i="7"/>
  <c r="A91" i="6" l="1"/>
  <c r="A93" i="5"/>
  <c r="A92" i="7"/>
  <c r="A92" i="6" l="1"/>
  <c r="A94" i="5"/>
  <c r="A93" i="7"/>
  <c r="A93" i="6" l="1"/>
  <c r="A95" i="5"/>
  <c r="A94" i="7"/>
  <c r="A94" i="6" l="1"/>
  <c r="A96" i="5"/>
  <c r="A95" i="7"/>
  <c r="A95" i="6" l="1"/>
  <c r="A97" i="5"/>
  <c r="A96" i="7"/>
  <c r="A96" i="6" l="1"/>
  <c r="A98" i="5"/>
  <c r="A97" i="7"/>
  <c r="A97" i="6" l="1"/>
  <c r="A99" i="5"/>
  <c r="A98" i="7"/>
  <c r="A98" i="6" l="1"/>
  <c r="A100" i="5"/>
  <c r="A99" i="7"/>
  <c r="A99" i="6" l="1"/>
  <c r="A101" i="5"/>
  <c r="A100" i="7"/>
  <c r="A100" i="6" l="1"/>
  <c r="A102" i="5"/>
  <c r="A101" i="7"/>
  <c r="A101" i="6" l="1"/>
  <c r="A103" i="5"/>
  <c r="A102" i="7"/>
  <c r="A102" i="6" l="1"/>
  <c r="A104" i="5"/>
  <c r="A103" i="7"/>
  <c r="A103" i="6" l="1"/>
  <c r="A105" i="5"/>
  <c r="A104" i="7"/>
  <c r="A104" i="6" l="1"/>
  <c r="A106" i="5"/>
  <c r="A105" i="7"/>
  <c r="A105" i="6" l="1"/>
  <c r="A107" i="5"/>
  <c r="A106" i="7"/>
  <c r="A106" i="6" l="1"/>
  <c r="A108" i="5"/>
  <c r="A107" i="7"/>
  <c r="A107" i="6" l="1"/>
  <c r="A109" i="5"/>
  <c r="A108" i="7"/>
  <c r="A108" i="6" l="1"/>
  <c r="A110" i="5"/>
  <c r="A109" i="7"/>
  <c r="A109" i="6" l="1"/>
  <c r="A111" i="5"/>
  <c r="A110" i="7"/>
  <c r="A110" i="6" l="1"/>
  <c r="A112" i="5"/>
  <c r="A111" i="7"/>
  <c r="A111" i="6" l="1"/>
  <c r="A113" i="5"/>
  <c r="A112" i="7"/>
  <c r="A112" i="6" l="1"/>
  <c r="A114" i="5"/>
  <c r="A113" i="7"/>
  <c r="A113" i="6" l="1"/>
  <c r="A115" i="5"/>
  <c r="A114" i="7"/>
  <c r="A114" i="6" l="1"/>
  <c r="A116" i="5"/>
  <c r="A115" i="7"/>
  <c r="A115" i="6" l="1"/>
  <c r="A117" i="5"/>
  <c r="A116" i="7"/>
  <c r="A116" i="6" l="1"/>
  <c r="A118" i="5"/>
  <c r="A117" i="7"/>
  <c r="A117" i="6" l="1"/>
  <c r="A119" i="5"/>
  <c r="A118" i="7"/>
  <c r="A118" i="6" l="1"/>
  <c r="A120" i="5"/>
  <c r="A119" i="7"/>
  <c r="A119" i="6" l="1"/>
  <c r="A121" i="5"/>
  <c r="A120" i="7"/>
  <c r="A120" i="6" l="1"/>
  <c r="A122" i="5"/>
  <c r="A121" i="7"/>
  <c r="A121" i="6" l="1"/>
  <c r="A123" i="5"/>
  <c r="A122" i="7"/>
  <c r="A122" i="6" l="1"/>
  <c r="A124" i="5"/>
  <c r="A123" i="7"/>
  <c r="A123" i="6" l="1"/>
  <c r="A125" i="5"/>
  <c r="A124" i="7"/>
  <c r="A124" i="6" l="1"/>
  <c r="A126" i="5"/>
  <c r="A125" i="7"/>
  <c r="A125" i="6" l="1"/>
  <c r="A127" i="5"/>
  <c r="A126" i="7"/>
  <c r="A126" i="6" l="1"/>
  <c r="A128" i="5"/>
  <c r="A127" i="7"/>
  <c r="A127" i="6" l="1"/>
  <c r="A129" i="5"/>
  <c r="A128" i="7"/>
  <c r="A128" i="6" l="1"/>
  <c r="A130" i="5"/>
  <c r="A129" i="7"/>
  <c r="A129" i="6" l="1"/>
  <c r="A131" i="5"/>
  <c r="A130" i="7"/>
  <c r="A130" i="6" l="1"/>
  <c r="A132" i="5"/>
  <c r="A131" i="7"/>
  <c r="A131" i="6" l="1"/>
  <c r="A133" i="5"/>
  <c r="A132" i="7"/>
  <c r="A132" i="6" l="1"/>
  <c r="A134" i="5"/>
  <c r="A133" i="7"/>
  <c r="A133" i="6" l="1"/>
  <c r="A135" i="5"/>
  <c r="A134" i="7"/>
  <c r="A134" i="6" l="1"/>
  <c r="A136" i="5"/>
  <c r="A135" i="7"/>
  <c r="A135" i="6" l="1"/>
  <c r="A137" i="5"/>
  <c r="A136" i="7"/>
  <c r="A136" i="6" l="1"/>
  <c r="A138" i="5"/>
  <c r="A137" i="7"/>
  <c r="A137" i="6" l="1"/>
  <c r="A139" i="5"/>
  <c r="A138" i="7"/>
  <c r="A138" i="6" l="1"/>
  <c r="A140" i="5"/>
  <c r="A139" i="7"/>
  <c r="A139" i="6" l="1"/>
  <c r="A141" i="5"/>
  <c r="A140" i="7"/>
  <c r="A140" i="6" l="1"/>
  <c r="A142" i="5"/>
  <c r="A141" i="7"/>
  <c r="A141" i="6" l="1"/>
  <c r="A143" i="5"/>
  <c r="A142" i="7"/>
  <c r="A142" i="6" l="1"/>
  <c r="A144" i="5"/>
  <c r="A143" i="7"/>
  <c r="A143" i="6" l="1"/>
  <c r="A145" i="5"/>
  <c r="A144" i="7"/>
  <c r="A144" i="6" l="1"/>
  <c r="A146" i="5"/>
  <c r="A145" i="7"/>
  <c r="A145" i="6" l="1"/>
  <c r="A147" i="5"/>
  <c r="A146" i="7"/>
  <c r="A146" i="6" l="1"/>
  <c r="A148" i="5"/>
  <c r="A147" i="7"/>
  <c r="A147" i="6" l="1"/>
  <c r="A149" i="5"/>
  <c r="A148" i="7"/>
  <c r="A148" i="6" l="1"/>
  <c r="A150" i="5"/>
  <c r="A149" i="7"/>
  <c r="A149" i="6" l="1"/>
  <c r="A151" i="5"/>
  <c r="A150" i="7"/>
  <c r="A150" i="6" l="1"/>
  <c r="A152" i="5"/>
  <c r="A151" i="7"/>
  <c r="A151" i="6" l="1"/>
  <c r="A153" i="5"/>
  <c r="A152" i="7"/>
  <c r="A152" i="6" l="1"/>
  <c r="A154" i="5"/>
  <c r="A153" i="7"/>
  <c r="A153" i="6" l="1"/>
  <c r="A155" i="5"/>
  <c r="A154" i="7"/>
  <c r="A154" i="6" l="1"/>
  <c r="A156" i="5"/>
  <c r="A155" i="7"/>
  <c r="A155" i="6" l="1"/>
  <c r="A157" i="5"/>
  <c r="A156" i="7"/>
  <c r="A156" i="6" l="1"/>
  <c r="A158" i="5"/>
  <c r="A157" i="7"/>
  <c r="A157" i="6" l="1"/>
  <c r="A159" i="5"/>
  <c r="A158" i="7"/>
  <c r="A158" i="6" l="1"/>
  <c r="A160" i="5"/>
  <c r="A159" i="7"/>
  <c r="A159" i="6" l="1"/>
  <c r="A161" i="5"/>
  <c r="A160" i="7"/>
  <c r="A160" i="6" l="1"/>
  <c r="A162" i="5"/>
  <c r="A161" i="7"/>
  <c r="A161" i="6" l="1"/>
  <c r="A163" i="5"/>
  <c r="A162" i="7"/>
  <c r="A162" i="6" l="1"/>
  <c r="A164" i="5"/>
  <c r="A163" i="7"/>
  <c r="A163" i="6" l="1"/>
  <c r="A165" i="5"/>
  <c r="A164" i="7"/>
  <c r="A164" i="6" l="1"/>
  <c r="A166" i="5"/>
  <c r="A165" i="7"/>
  <c r="A165" i="6" l="1"/>
  <c r="A167" i="5"/>
  <c r="A166" i="7"/>
  <c r="A166" i="6" l="1"/>
  <c r="A168" i="5"/>
  <c r="A167" i="7"/>
  <c r="A167" i="6" l="1"/>
  <c r="A169" i="5"/>
  <c r="A168" i="7"/>
  <c r="A168" i="6" l="1"/>
  <c r="A170" i="5"/>
  <c r="A169" i="7"/>
  <c r="A169" i="6" l="1"/>
  <c r="A171" i="5"/>
  <c r="A170" i="7"/>
  <c r="A170" i="6" l="1"/>
  <c r="A172" i="5"/>
  <c r="A171" i="7"/>
  <c r="A171" i="6" l="1"/>
  <c r="A173" i="5"/>
  <c r="A172" i="7"/>
  <c r="A172" i="6" l="1"/>
  <c r="A174" i="5"/>
  <c r="A173" i="7"/>
  <c r="A173" i="6" l="1"/>
  <c r="A175" i="5"/>
  <c r="A174" i="7"/>
  <c r="A174" i="6" l="1"/>
  <c r="A176" i="5"/>
  <c r="A175" i="7"/>
  <c r="A175" i="6" l="1"/>
  <c r="A177" i="5"/>
  <c r="A176" i="7"/>
  <c r="A176" i="6" l="1"/>
  <c r="A178" i="5"/>
  <c r="A177" i="7"/>
  <c r="A177" i="6" l="1"/>
  <c r="A179" i="5"/>
  <c r="A178" i="7"/>
  <c r="A178" i="6" l="1"/>
  <c r="A180" i="5"/>
  <c r="A179" i="7"/>
  <c r="A179" i="6" l="1"/>
  <c r="A180" i="7"/>
</calcChain>
</file>

<file path=xl/comments1.xml><?xml version="1.0" encoding="utf-8"?>
<comments xmlns="http://schemas.openxmlformats.org/spreadsheetml/2006/main">
  <authors>
    <author/>
  </authors>
  <commentList>
    <comment ref="C14" authorId="0">
      <text>
        <r>
          <rPr>
            <sz val="10"/>
            <rFont val="Verdana"/>
            <family val="2"/>
          </rPr>
          <t>In questa cella la percentuale di grasso viene stimata in base a un'altra formula, che coinvolge il BMI, l'età e il sesso della persona, in base al metodo di Deurenberg.</t>
        </r>
      </text>
    </comment>
    <comment ref="B25" authorId="0">
      <text>
        <r>
          <rPr>
            <sz val="10"/>
            <rFont val="Verdana"/>
            <family val="2"/>
          </rPr>
          <t>Il girovita dovrebbe essere inferiore a 102 negli uomini e a 88 nelle donne. Un girovita superiore è indice di obesità addominale ed è in diretta correlazione con i problemi cardiaci.</t>
        </r>
      </text>
    </comment>
  </commentList>
</comments>
</file>

<file path=xl/comments2.xml><?xml version="1.0" encoding="utf-8"?>
<comments xmlns="http://schemas.openxmlformats.org/spreadsheetml/2006/main">
  <authors>
    <author/>
  </authors>
  <commentList>
    <comment ref="C10" authorId="0">
      <text>
        <r>
          <rPr>
            <sz val="10"/>
            <rFont val="Arial"/>
            <family val="2"/>
          </rPr>
          <t>Formula “bruta”</t>
        </r>
      </text>
    </comment>
    <comment ref="D10" authorId="0">
      <text>
        <r>
          <rPr>
            <sz val="10"/>
            <rFont val="Arial"/>
            <family val="2"/>
          </rPr>
          <t>Formula per fascia d’età</t>
        </r>
      </text>
    </comment>
    <comment ref="E10" authorId="0">
      <text>
        <r>
          <rPr>
            <sz val="10"/>
            <rFont val="Arial"/>
            <family val="2"/>
          </rPr>
          <t>Formula di Harris &amp; Benedict</t>
        </r>
      </text>
    </comment>
    <comment ref="F10" authorId="0">
      <text>
        <r>
          <rPr>
            <sz val="10"/>
            <rFont val="Arial"/>
            <family val="2"/>
          </rPr>
          <t>Formula di Mifflin-St Jeor.</t>
        </r>
      </text>
    </comment>
    <comment ref="A17" authorId="0">
      <text>
        <r>
          <rPr>
            <sz val="10"/>
            <rFont val="Verdana"/>
            <family val="2"/>
          </rPr>
          <t>Ore di sonno</t>
        </r>
      </text>
    </comment>
    <comment ref="A18" authorId="0">
      <text>
        <r>
          <rPr>
            <sz val="10"/>
            <rFont val="Verdana"/>
            <family val="2"/>
          </rPr>
          <t>Stare seduti, studiare, parlare, mangiare.</t>
        </r>
      </text>
    </comment>
    <comment ref="A19" authorId="0">
      <text>
        <r>
          <rPr>
            <sz val="10"/>
            <rFont val="Verdana"/>
            <family val="2"/>
          </rPr>
          <t>Scrivere a macchina, insegnare, svolgere lavoro d'ufficio, camminare lentamente.</t>
        </r>
      </text>
    </comment>
    <comment ref="A20" authorId="0">
      <text>
        <r>
          <rPr>
            <sz val="10"/>
            <rFont val="Verdana"/>
            <family val="2"/>
          </rPr>
          <t>Camminare velocemente (6 km/h), andare in bicicletta (15 km/h), fare lavori di giardinaggio o attività manuali non pesanti.</t>
        </r>
      </text>
    </comment>
    <comment ref="A21" authorId="0">
      <text>
        <r>
          <rPr>
            <sz val="10"/>
            <rFont val="Verdana"/>
            <family val="2"/>
          </rPr>
          <t>Svolgere attività fisiche intense come spalare, abbattere un albero, arrampicare.</t>
        </r>
      </text>
    </comment>
    <comment ref="A22" authorId="0">
      <text>
        <r>
          <rPr>
            <sz val="10"/>
            <rFont val="Verdana"/>
            <family val="2"/>
          </rPr>
          <t>Fitness e allenamento con i pesi, aerobic dance, andare in bicicletta (25 km/h).</t>
        </r>
      </text>
    </comment>
    <comment ref="A23" authorId="0">
      <text>
        <r>
          <rPr>
            <sz val="10"/>
            <rFont val="Verdana"/>
            <family val="2"/>
          </rPr>
          <t>Gare di atletica, partite, attività sportive protratte nel tempo.</t>
        </r>
      </text>
    </comment>
    <comment ref="A24" authorId="0">
      <text>
        <r>
          <rPr>
            <sz val="10"/>
            <rFont val="Verdana"/>
            <family val="2"/>
          </rPr>
          <t>Allenamento con pesi ad altissima intensità con intervalli molto brevi fra serie di esercizi.</t>
        </r>
      </text>
    </comment>
    <comment ref="A25" authorId="0">
      <text>
        <r>
          <rPr>
            <sz val="10"/>
            <rFont val="Verdana"/>
            <family val="2"/>
          </rPr>
          <t>Attività sportive di resistenza, gare atletiche pesanti come triathlon o sci di fondo.</t>
        </r>
      </text>
    </comment>
  </commentList>
</comments>
</file>

<file path=xl/comments3.xml><?xml version="1.0" encoding="utf-8"?>
<comments xmlns="http://schemas.openxmlformats.org/spreadsheetml/2006/main">
  <authors>
    <author/>
  </authors>
  <commentList>
    <comment ref="A5" authorId="0">
      <text>
        <r>
          <rPr>
            <sz val="10"/>
            <rFont val="Arial"/>
            <family val="2"/>
          </rPr>
          <t>FCMax calcolata secondo la formula di Karvonen (220-età)</t>
        </r>
      </text>
    </comment>
    <comment ref="A6" authorId="0">
      <text>
        <r>
          <rPr>
            <sz val="10"/>
            <rFont val="Arial"/>
            <family val="2"/>
          </rPr>
          <t>FCMax calcolata secondo la formula di Tanaka (208-età*0,7)</t>
        </r>
      </text>
    </comment>
    <comment ref="D18" authorId="0">
      <text>
        <r>
          <rPr>
            <sz val="10"/>
            <rFont val="Verdana"/>
            <family val="2"/>
          </rPr>
          <t>In queste celle è riportato il range di frequenze cardiache (in base alle due formule, di Karvonen e Tanaka) a cui si possono svolgere le attività fisiche, in funzione della frequenza cardiaca di riserva. Le celle vengono riempite in modo automatico non appena si inserisce un valore per la frequenza cardiaca a riposo.</t>
        </r>
      </text>
    </comment>
  </commentList>
</comments>
</file>

<file path=xl/comments4.xml><?xml version="1.0" encoding="utf-8"?>
<comments xmlns="http://schemas.openxmlformats.org/spreadsheetml/2006/main">
  <authors>
    <author/>
  </authors>
  <commentList>
    <comment ref="B3" authorId="0">
      <text>
        <r>
          <rPr>
            <sz val="10"/>
            <rFont val="Verdana"/>
            <family val="2"/>
          </rPr>
          <t>In questa cella il peso viene inserito in base al punto in cui si è attualmente arrivati con la dieta (peso effettivo inserito nel foglio “Dieta”).</t>
        </r>
      </text>
    </comment>
    <comment ref="B6" authorId="0">
      <text>
        <r>
          <rPr>
            <sz val="10"/>
            <rFont val="Verdana"/>
            <family val="2"/>
          </rPr>
          <t>Il calcolo delle calorie consumate avviene in funzione del peso aggiustato secondo la percentuale di massa magra (la massa grassa non consuma calorie).</t>
        </r>
      </text>
    </comment>
  </commentList>
</comments>
</file>

<file path=xl/sharedStrings.xml><?xml version="1.0" encoding="utf-8"?>
<sst xmlns="http://schemas.openxmlformats.org/spreadsheetml/2006/main" count="1379" uniqueCount="1184">
  <si>
    <t>Calcolo dell'indice di massa corporea (BMI)</t>
  </si>
  <si>
    <t>Inserimento dati biometrici di base</t>
  </si>
  <si>
    <t>Nome:</t>
  </si>
  <si>
    <t>Valori BMI</t>
  </si>
  <si>
    <t>Altezza (in cm):</t>
  </si>
  <si>
    <t>Sottopeso</t>
  </si>
  <si>
    <t>&lt; 18,5</t>
  </si>
  <si>
    <t>Peso (in kg):</t>
  </si>
  <si>
    <t>Normopeso</t>
  </si>
  <si>
    <t>18,5 – 24,9</t>
  </si>
  <si>
    <t>Data di nascita:</t>
  </si>
  <si>
    <t>Sovrappeso</t>
  </si>
  <si>
    <t>25 – 29,9</t>
  </si>
  <si>
    <t>Sesso:</t>
  </si>
  <si>
    <t>Obesità</t>
  </si>
  <si>
    <t>&gt; 30</t>
  </si>
  <si>
    <t>Età:</t>
  </si>
  <si>
    <t>BMI:</t>
  </si>
  <si>
    <t>Peso giusto</t>
  </si>
  <si>
    <t>Media</t>
  </si>
  <si>
    <t>Calcolo della massa magra (e della massa grassa)</t>
  </si>
  <si>
    <t>Peso:</t>
  </si>
  <si>
    <t>Girovita:</t>
  </si>
  <si>
    <t>Giro collo:</t>
  </si>
  <si>
    <t>Giro fianchi:</t>
  </si>
  <si>
    <t>US Navy</t>
  </si>
  <si>
    <t>Deurenberg</t>
  </si>
  <si>
    <t>Massa magra (in kg):</t>
  </si>
  <si>
    <t>Massa grassa (in kg):</t>
  </si>
  <si>
    <t>Massa magra (in %):</t>
  </si>
  <si>
    <t>Massa grassa (in %):</t>
  </si>
  <si>
    <t>Donne</t>
  </si>
  <si>
    <t>Uomini</t>
  </si>
  <si>
    <t>Grasso essenziale</t>
  </si>
  <si>
    <t xml:space="preserve">10–13% </t>
  </si>
  <si>
    <t>2–5%</t>
  </si>
  <si>
    <t>Storico rapporto vita-fianchi</t>
  </si>
  <si>
    <t>Atleti</t>
  </si>
  <si>
    <t xml:space="preserve">14–20% </t>
  </si>
  <si>
    <t>6–13%</t>
  </si>
  <si>
    <t>Data</t>
  </si>
  <si>
    <t>Girovita</t>
  </si>
  <si>
    <t>Giro fianchi</t>
  </si>
  <si>
    <t>Rapporto</t>
  </si>
  <si>
    <t>Ideale</t>
  </si>
  <si>
    <t>Da perdere</t>
  </si>
  <si>
    <t>Forma fisica</t>
  </si>
  <si>
    <t xml:space="preserve">21–24% </t>
  </si>
  <si>
    <t>14–17%</t>
  </si>
  <si>
    <t xml:space="preserve">25–31% </t>
  </si>
  <si>
    <t>18–24%</t>
  </si>
  <si>
    <t>Eccesso</t>
  </si>
  <si>
    <t xml:space="preserve">32%+ </t>
  </si>
  <si>
    <t>25%+</t>
  </si>
  <si>
    <t>Rapporto vita-fianchi</t>
  </si>
  <si>
    <t>Rapporto ideale</t>
  </si>
  <si>
    <t>Maschi</t>
  </si>
  <si>
    <t>&lt;0,9</t>
  </si>
  <si>
    <t>Rapporto vita-fianchi:</t>
  </si>
  <si>
    <t>Femmine</t>
  </si>
  <si>
    <t>&lt;0,7</t>
  </si>
  <si>
    <t>Giro vita ideale:</t>
  </si>
  <si>
    <t>Giro vita da perdere:</t>
  </si>
  <si>
    <t>Calcolo del fabbisogno calorico giornaliero medio</t>
  </si>
  <si>
    <t>Metabolismo basale</t>
  </si>
  <si>
    <t>Sesso</t>
  </si>
  <si>
    <t>Peso</t>
  </si>
  <si>
    <t>Altezza</t>
  </si>
  <si>
    <t>Età</t>
  </si>
  <si>
    <t>Metodo 1</t>
  </si>
  <si>
    <t>Metodo 2</t>
  </si>
  <si>
    <t>Metodo 3</t>
  </si>
  <si>
    <t>Metodo 4</t>
  </si>
  <si>
    <t>Calorie/h consumate</t>
  </si>
  <si>
    <t>Fabbisogno calorico a riposo adattato</t>
  </si>
  <si>
    <t>Orario:</t>
  </si>
  <si>
    <t>Giornaliero:</t>
  </si>
  <si>
    <t>Metabolismo da attività</t>
  </si>
  <si>
    <t>Attività svolta</t>
  </si>
  <si>
    <t>Ore</t>
  </si>
  <si>
    <t>maschi</t>
  </si>
  <si>
    <t>femmine</t>
  </si>
  <si>
    <t>coeff. Cal.</t>
  </si>
  <si>
    <t>Sonno</t>
  </si>
  <si>
    <t>Attività molto leggera</t>
  </si>
  <si>
    <t>Attività leggera</t>
  </si>
  <si>
    <t>Attività moderata</t>
  </si>
  <si>
    <t>Attività intensa</t>
  </si>
  <si>
    <t>Attività molto intensa</t>
  </si>
  <si>
    <t>Sport vigorosi</t>
  </si>
  <si>
    <t>Allenamento estremo</t>
  </si>
  <si>
    <t>Sforzo protratto al massimo</t>
  </si>
  <si>
    <t>Totale tempo</t>
  </si>
  <si>
    <t>Fabbisogno calorico giornaliero:</t>
  </si>
  <si>
    <t>Tipo di attività</t>
  </si>
  <si>
    <t>Ora</t>
  </si>
  <si>
    <t>0-1</t>
  </si>
  <si>
    <t>1-2</t>
  </si>
  <si>
    <t>2-3</t>
  </si>
  <si>
    <t>Totale attività</t>
  </si>
  <si>
    <t>3-4</t>
  </si>
  <si>
    <t>4-5</t>
  </si>
  <si>
    <t>Molto legg.</t>
  </si>
  <si>
    <t>5-6</t>
  </si>
  <si>
    <t>Leggera</t>
  </si>
  <si>
    <t>6-7</t>
  </si>
  <si>
    <t>Moderata</t>
  </si>
  <si>
    <t>7-8</t>
  </si>
  <si>
    <t>Intensa</t>
  </si>
  <si>
    <t>8-9</t>
  </si>
  <si>
    <t>Molto int.</t>
  </si>
  <si>
    <t>9-10</t>
  </si>
  <si>
    <t>Sport</t>
  </si>
  <si>
    <t>10-11</t>
  </si>
  <si>
    <t>Allenamento</t>
  </si>
  <si>
    <t>11-12</t>
  </si>
  <si>
    <t>Sforzo</t>
  </si>
  <si>
    <t>12-13</t>
  </si>
  <si>
    <t>13-14</t>
  </si>
  <si>
    <t>14-15</t>
  </si>
  <si>
    <t>15-16</t>
  </si>
  <si>
    <t>16-17</t>
  </si>
  <si>
    <t>17-18</t>
  </si>
  <si>
    <t>18-19</t>
  </si>
  <si>
    <t>19-20</t>
  </si>
  <si>
    <t>20-21</t>
  </si>
  <si>
    <t>21-22</t>
  </si>
  <si>
    <t>22-23</t>
  </si>
  <si>
    <t>23-24</t>
  </si>
  <si>
    <t>Risultati desiderati</t>
  </si>
  <si>
    <t>Data inizio dieta:</t>
  </si>
  <si>
    <t>Peso da raggiungere:</t>
  </si>
  <si>
    <t>Data entro cui raggiungerlo:</t>
  </si>
  <si>
    <t>Peso iniziale:</t>
  </si>
  <si>
    <t>Peso da perdere:</t>
  </si>
  <si>
    <t>Giorni totali della dieta:</t>
  </si>
  <si>
    <t>Regime calorico suggerito (kcal/die):</t>
  </si>
  <si>
    <t>Previsioni effettive di durata della dieta</t>
  </si>
  <si>
    <t>Calorie assunte giornalmente:</t>
  </si>
  <si>
    <r>
      <t>Fabbisogno calorico</t>
    </r>
    <r>
      <rPr>
        <vertAlign val="superscript"/>
        <sz val="10"/>
        <rFont val="Verdana"/>
        <family val="2"/>
      </rPr>
      <t>1</t>
    </r>
    <r>
      <rPr>
        <sz val="10"/>
        <rFont val="Verdana"/>
        <family val="2"/>
      </rPr>
      <t>:</t>
    </r>
  </si>
  <si>
    <t>Differenza calorie:</t>
  </si>
  <si>
    <t xml:space="preserve">Peso perso giornaliero in kg (teorico): </t>
  </si>
  <si>
    <t>Durata prevista della dieta (gg.):</t>
  </si>
  <si>
    <t>Data di fine prevista della dieta:</t>
  </si>
  <si>
    <t>Giorno</t>
  </si>
  <si>
    <t>Peso teorico</t>
  </si>
  <si>
    <t>Peso effettivo</t>
  </si>
  <si>
    <t>Differenza teorico-effettivo</t>
  </si>
  <si>
    <t>Differenza peso giornaliera</t>
  </si>
  <si>
    <t>BMI</t>
  </si>
  <si>
    <t>% grasso</t>
  </si>
  <si>
    <t>Note</t>
  </si>
  <si>
    <t>Peso attuale effettivo:</t>
  </si>
  <si>
    <t>Totale peso perso:</t>
  </si>
  <si>
    <t>Giorni trascorsi:</t>
  </si>
  <si>
    <t>Giorni mancanti:</t>
  </si>
  <si>
    <t>Tendenza</t>
  </si>
  <si>
    <t>Peso medio perso giornalmente</t>
  </si>
  <si>
    <t>Giorni mancanti secondo la tendenza</t>
  </si>
  <si>
    <t>Giorni mancanti secondo la previsione</t>
  </si>
  <si>
    <t>Data fine dieta secondo la tendenza</t>
  </si>
  <si>
    <t>Data fine dieta secondo la previsione</t>
  </si>
  <si>
    <t>Calorie
Consumate</t>
  </si>
  <si>
    <t>Grasso
Consumato</t>
  </si>
  <si>
    <t>km totali</t>
  </si>
  <si>
    <t>Passi totali</t>
  </si>
  <si>
    <t>Calorie tot consumate</t>
  </si>
  <si>
    <t>Grasso tot consumato</t>
  </si>
  <si>
    <t>Walking</t>
  </si>
  <si>
    <t>km</t>
  </si>
  <si>
    <t>Passi</t>
  </si>
  <si>
    <t>Nordic walking</t>
  </si>
  <si>
    <t>N. walking</t>
  </si>
  <si>
    <t>Pressione arteriosa</t>
  </si>
  <si>
    <t>Mattina</t>
  </si>
  <si>
    <t>Sera</t>
  </si>
  <si>
    <t>Max</t>
  </si>
  <si>
    <t>Min</t>
  </si>
  <si>
    <t>Calcolo frequenze cardiache per allenamento</t>
  </si>
  <si>
    <t>Frequenza cardiaca massima</t>
  </si>
  <si>
    <t>Calcolo frequenza cardiaca a riposo</t>
  </si>
  <si>
    <t>Giorno 1:</t>
  </si>
  <si>
    <t>FCRiposo:</t>
  </si>
  <si>
    <t>FCMax I:</t>
  </si>
  <si>
    <t>Giorno 2:</t>
  </si>
  <si>
    <t>FCMax II:</t>
  </si>
  <si>
    <t>Giorno 3:</t>
  </si>
  <si>
    <t>Giorno 4:</t>
  </si>
  <si>
    <t>Frequenza cardiaca di soglia</t>
  </si>
  <si>
    <t>Giorno 5:</t>
  </si>
  <si>
    <t>FCSoglia I:</t>
  </si>
  <si>
    <t>Giorno 6:</t>
  </si>
  <si>
    <t>FCSoglia II:</t>
  </si>
  <si>
    <t>Zone allenanti in funzione della FCMax</t>
  </si>
  <si>
    <t>Frequenze allenamento sicure</t>
  </si>
  <si>
    <t>Frequenza cardiaca di riserva</t>
  </si>
  <si>
    <t>% FCMax</t>
  </si>
  <si>
    <t>Frequenza I</t>
  </si>
  <si>
    <t>Frequenza II</t>
  </si>
  <si>
    <t>FCRiserva I:</t>
  </si>
  <si>
    <t>80-100%</t>
  </si>
  <si>
    <t>Allenamento anaerobico competitivo</t>
  </si>
  <si>
    <t>FCRiserva II:</t>
  </si>
  <si>
    <t>70-80%</t>
  </si>
  <si>
    <t>Allenamento cardiocircolatorio</t>
  </si>
  <si>
    <t>60-70%</t>
  </si>
  <si>
    <t>Attività fisica per il dimagrimento</t>
  </si>
  <si>
    <t>65/75</t>
  </si>
  <si>
    <t>50-60%</t>
  </si>
  <si>
    <t>Attività fisica moderata</t>
  </si>
  <si>
    <t>Zone allenanti in funzione della FCRiserva</t>
  </si>
  <si>
    <t>% FCRiserva</t>
  </si>
  <si>
    <t>70-100%</t>
  </si>
  <si>
    <t>55-70%</t>
  </si>
  <si>
    <t>40-55%</t>
  </si>
  <si>
    <t>20-40%</t>
  </si>
  <si>
    <t>Frequenze allenamento sicure:</t>
  </si>
  <si>
    <t>Calcolo del consumo calorico in funzione della percentuale di massa magra, della durata e del tipo di attività fisica svolta</t>
  </si>
  <si>
    <t>Peso (kg):</t>
  </si>
  <si>
    <t>Calorie e peso persi in un’ora in funzione del peso</t>
  </si>
  <si>
    <t>Minuti attività:</t>
  </si>
  <si>
    <t>Attività fisica</t>
  </si>
  <si>
    <t>Calorie/h</t>
  </si>
  <si>
    <t>Peso perso/h (g)</t>
  </si>
  <si>
    <t>Coefficiente</t>
  </si>
  <si>
    <t>Attività svolta:</t>
  </si>
  <si>
    <t>Aerobica poco impegnativa</t>
  </si>
  <si>
    <t>Calorie consumate:</t>
  </si>
  <si>
    <t>Aerobica impegnativa</t>
  </si>
  <si>
    <t>Peso perso (g):</t>
  </si>
  <si>
    <t>Alpinismo</t>
  </si>
  <si>
    <t>Ballare (liscio)</t>
  </si>
  <si>
    <t>Ballare (moderno)</t>
  </si>
  <si>
    <t>Ballare (twist-lambada)</t>
  </si>
  <si>
    <t>Baseball</t>
  </si>
  <si>
    <t>Boxe (allenamento)</t>
  </si>
  <si>
    <t>Bowling</t>
  </si>
  <si>
    <t>Calcio (allenamento)</t>
  </si>
  <si>
    <t>Camminare a 3 km/ora</t>
  </si>
  <si>
    <t>Camminare a 4 km/ora</t>
  </si>
  <si>
    <t>Camminare a 5 km/ora</t>
  </si>
  <si>
    <t>Camminare a 6 km/ora</t>
  </si>
  <si>
    <t>Canoa (amatoriale)</t>
  </si>
  <si>
    <t>La camminata della salute</t>
  </si>
  <si>
    <t>Canoa (agonistica)</t>
  </si>
  <si>
    <t>Km percorsi:</t>
  </si>
  <si>
    <t>Canottaggio (agonistico)</t>
  </si>
  <si>
    <t>Ciclismo (10 Km/ora)</t>
  </si>
  <si>
    <t>Grasso perso:</t>
  </si>
  <si>
    <t>Ciclismo (15 Km/ora)</t>
  </si>
  <si>
    <t>Ciclismo (agonistico)</t>
  </si>
  <si>
    <t>Cyclette a 9 km/ora</t>
  </si>
  <si>
    <t>Cyclette a 15 km/ora</t>
  </si>
  <si>
    <t>Corsa (12 Km/ora)</t>
  </si>
  <si>
    <t>Corsa (8 Km/ora)</t>
  </si>
  <si>
    <t>Equitazione (galoppo)</t>
  </si>
  <si>
    <t>Equitazione (passo)</t>
  </si>
  <si>
    <t>Equitazione (trotto)</t>
  </si>
  <si>
    <t>Golf</t>
  </si>
  <si>
    <t>Judo</t>
  </si>
  <si>
    <t>Karate</t>
  </si>
  <si>
    <t>Kendo</t>
  </si>
  <si>
    <t>Marcia</t>
  </si>
  <si>
    <t>Motociclismo</t>
  </si>
  <si>
    <t>Nuoto (dorso)</t>
  </si>
  <si>
    <t>Nuoto (rana)</t>
  </si>
  <si>
    <t>Nuoto (stile libero lento)</t>
  </si>
  <si>
    <t>Nuoto (stile libero veloce)</t>
  </si>
  <si>
    <t>Nuoto sul fianco</t>
  </si>
  <si>
    <t>Nuoto stile delfino</t>
  </si>
  <si>
    <t>Nuoto subaqueo</t>
  </si>
  <si>
    <t>Pallanuoto</t>
  </si>
  <si>
    <t>Pallacanestro (allenamento)</t>
  </si>
  <si>
    <t>Pallavolo (allenamento)</t>
  </si>
  <si>
    <t>Pattinare</t>
  </si>
  <si>
    <t>Ping Pong</t>
  </si>
  <si>
    <t>Remare al vogatore</t>
  </si>
  <si>
    <t>Remare su barca</t>
  </si>
  <si>
    <t>Salto corda 80 al minuto</t>
  </si>
  <si>
    <t>Salto corda 125 al minuto</t>
  </si>
  <si>
    <t>Scherma (allenamento)</t>
  </si>
  <si>
    <t>Sci da fondo (in pianura)</t>
  </si>
  <si>
    <t>Sci da fondo (in salita)</t>
  </si>
  <si>
    <t>Sollevamento pesi</t>
  </si>
  <si>
    <t>Squash</t>
  </si>
  <si>
    <t>Tennis (agonistico)</t>
  </si>
  <si>
    <t>Tennis (amatoriale)</t>
  </si>
  <si>
    <t>Tiro con l’arco</t>
  </si>
  <si>
    <t>Windsurf</t>
  </si>
  <si>
    <t>Yoga</t>
  </si>
  <si>
    <t>Calcolo quantità blocchi “Zona®”</t>
  </si>
  <si>
    <t>Indice</t>
  </si>
  <si>
    <t>Stile di vita</t>
  </si>
  <si>
    <t>Massa magra:</t>
  </si>
  <si>
    <t>Sedentario puro</t>
  </si>
  <si>
    <t>Indice di attività fisica:</t>
  </si>
  <si>
    <t>Lavoro tranquillo, senza allenamento né attività sportiva regolare</t>
  </si>
  <si>
    <t>Proteine necessarie (in g):</t>
  </si>
  <si>
    <t>Lavoro più attività di fitness a bassa intensità; soggetti obesi</t>
  </si>
  <si>
    <t>Numero blocchi giornaliero:</t>
  </si>
  <si>
    <t>Lavori stressanti; soggetti che si allenano almeno tre volte a settimana o praticano sistematicamente uno sport</t>
  </si>
  <si>
    <t>Lavoro e allenamento quotidiano aerobico o di pesi</t>
  </si>
  <si>
    <t>Pesante allenamento quotidiano</t>
  </si>
  <si>
    <t>Allenamento a scopo agonistico</t>
  </si>
  <si>
    <t>g</t>
  </si>
  <si>
    <t>Cal</t>
  </si>
  <si>
    <t>Proteine (g):</t>
  </si>
  <si>
    <t>Carboidrati (g):</t>
  </si>
  <si>
    <t>Grassi (g):</t>
  </si>
  <si>
    <t>Totale:</t>
  </si>
  <si>
    <t>Calcolatrice di calorie e macronutrienti per un pasto o una giornata</t>
  </si>
  <si>
    <t>Macronutrienti</t>
  </si>
  <si>
    <t>Zona®</t>
  </si>
  <si>
    <t>Ingredienti</t>
  </si>
  <si>
    <t>Peso (g)</t>
  </si>
  <si>
    <t>Calorie</t>
  </si>
  <si>
    <t>Proteine</t>
  </si>
  <si>
    <t>Carboidrati</t>
  </si>
  <si>
    <t>Grassi</t>
  </si>
  <si>
    <t>Prot.</t>
  </si>
  <si>
    <t>Carb.</t>
  </si>
  <si>
    <t>Punti®</t>
  </si>
  <si>
    <t>indivia</t>
  </si>
  <si>
    <t>pollo, petto</t>
  </si>
  <si>
    <t>olio di soia</t>
  </si>
  <si>
    <t>latte di vacca, scremato</t>
  </si>
  <si>
    <t>biscotti frollini</t>
  </si>
  <si>
    <t>banana</t>
  </si>
  <si>
    <t>Totale</t>
  </si>
  <si>
    <t>Percentuali</t>
  </si>
  <si>
    <t>pasta di semola</t>
  </si>
  <si>
    <t>fagioli in scatola</t>
  </si>
  <si>
    <t>Calcolatrice di calorie e macronutrienti per le ricette</t>
  </si>
  <si>
    <t>Nome della ricetta</t>
  </si>
  <si>
    <t>Peso (grammi)</t>
  </si>
  <si>
    <t>Fibre</t>
  </si>
  <si>
    <t>Per 100 grammi</t>
  </si>
  <si>
    <t>Miniblocchi Zona®</t>
  </si>
  <si>
    <t>Alimento</t>
  </si>
  <si>
    <t>acciughe o alici</t>
  </si>
  <si>
    <t>acciughe o alici in pasta</t>
  </si>
  <si>
    <t>acciughe o alici sott'olio</t>
  </si>
  <si>
    <t>acciughe o alici sotto sale</t>
  </si>
  <si>
    <t>aceto</t>
  </si>
  <si>
    <t>acqua</t>
  </si>
  <si>
    <t>acqua tonica</t>
  </si>
  <si>
    <t>agar agar</t>
  </si>
  <si>
    <t>aglio, fresco</t>
  </si>
  <si>
    <t>aglio, in polvere</t>
  </si>
  <si>
    <t>agnello</t>
  </si>
  <si>
    <t>agnello, carne grassa</t>
  </si>
  <si>
    <t>agnello, carne magra</t>
  </si>
  <si>
    <t>agnello, carne semigrassa</t>
  </si>
  <si>
    <t>agnello, coratella</t>
  </si>
  <si>
    <t>agnello, costolette</t>
  </si>
  <si>
    <t>agretti</t>
  </si>
  <si>
    <t>albicocche</t>
  </si>
  <si>
    <t>albicocche, polpa secca</t>
  </si>
  <si>
    <t>alcool puro (99°)</t>
  </si>
  <si>
    <t>all-bran</t>
  </si>
  <si>
    <t>alloro, secco</t>
  </si>
  <si>
    <t>amarene</t>
  </si>
  <si>
    <t>amari a bassa gradazione (tra 23 e 30 %vol)</t>
  </si>
  <si>
    <t>amari ad alta gradazione (superiori a 35 %vol)</t>
  </si>
  <si>
    <t>amido</t>
  </si>
  <si>
    <t>ananas</t>
  </si>
  <si>
    <t>ananas sciroppata</t>
  </si>
  <si>
    <t>anatra</t>
  </si>
  <si>
    <t>anguilla di fiume</t>
  </si>
  <si>
    <t>anguilla di mare</t>
  </si>
  <si>
    <t>anguilla marinata</t>
  </si>
  <si>
    <t>aperitivi (fino a 22 %vol)</t>
  </si>
  <si>
    <t>arachidi crude</t>
  </si>
  <si>
    <t>arachidi tostate</t>
  </si>
  <si>
    <t>arachidi tostate e salate</t>
  </si>
  <si>
    <t>aragosta</t>
  </si>
  <si>
    <t>arance</t>
  </si>
  <si>
    <t>arance, scorza</t>
  </si>
  <si>
    <t>aranciata in lattina</t>
  </si>
  <si>
    <t>aringa</t>
  </si>
  <si>
    <t>aringa affumicata</t>
  </si>
  <si>
    <t>aringa marinata</t>
  </si>
  <si>
    <t>aringa salata</t>
  </si>
  <si>
    <t>asiago</t>
  </si>
  <si>
    <t>asparagi di bosco</t>
  </si>
  <si>
    <t>asparagi di campo</t>
  </si>
  <si>
    <t>asparagi di serra</t>
  </si>
  <si>
    <t>asparagi in scatola</t>
  </si>
  <si>
    <t>astice</t>
  </si>
  <si>
    <t>avena</t>
  </si>
  <si>
    <t>avocado</t>
  </si>
  <si>
    <t>babà al rhum</t>
  </si>
  <si>
    <t>babaco</t>
  </si>
  <si>
    <t>baccalà, ammollato</t>
  </si>
  <si>
    <t>baccalà, secco</t>
  </si>
  <si>
    <t>barbabietole rosse</t>
  </si>
  <si>
    <t>basilico, fresco</t>
  </si>
  <si>
    <t>basilico, secco macinato</t>
  </si>
  <si>
    <t>bastoncini di pesce</t>
  </si>
  <si>
    <t>bevande gassate dietetiche</t>
  </si>
  <si>
    <t>bieta</t>
  </si>
  <si>
    <t>bieta in scatola</t>
  </si>
  <si>
    <t>bignè</t>
  </si>
  <si>
    <t>birra chiara</t>
  </si>
  <si>
    <t>birra scura</t>
  </si>
  <si>
    <t>biscotti 'petit beurre'</t>
  </si>
  <si>
    <t>biscotti al latte</t>
  </si>
  <si>
    <t>biscotti integrali</t>
  </si>
  <si>
    <t>biscotti per l'infanzia</t>
  </si>
  <si>
    <t>biscotti ricoperti al cioccolato</t>
  </si>
  <si>
    <t>biscotti savoiardo</t>
  </si>
  <si>
    <t>biscotti wafer</t>
  </si>
  <si>
    <t>biscotto per la prima colazione</t>
  </si>
  <si>
    <t>bovino, cervello</t>
  </si>
  <si>
    <t>bovino, cuore</t>
  </si>
  <si>
    <t>bovino, fegato</t>
  </si>
  <si>
    <t>bovino, lessato in gelatina, in scatola</t>
  </si>
  <si>
    <t>bovino, lingua</t>
  </si>
  <si>
    <t>bovino, lingua salmistrata</t>
  </si>
  <si>
    <t>bovino, midollo osseo</t>
  </si>
  <si>
    <t>bovino, milza</t>
  </si>
  <si>
    <t>bovino, polmone</t>
  </si>
  <si>
    <t>bovino, rene</t>
  </si>
  <si>
    <t>bovino, sangue</t>
  </si>
  <si>
    <t>bovino, trippa</t>
  </si>
  <si>
    <t>bra</t>
  </si>
  <si>
    <t>brandy</t>
  </si>
  <si>
    <t>bresaola</t>
  </si>
  <si>
    <t>brie</t>
  </si>
  <si>
    <t>brioches</t>
  </si>
  <si>
    <t>brioches con crema</t>
  </si>
  <si>
    <t>brioches con marmellata</t>
  </si>
  <si>
    <t>broccoletti di rape</t>
  </si>
  <si>
    <t>broccolo a testa</t>
  </si>
  <si>
    <t>brodo di carne e verdura</t>
  </si>
  <si>
    <t>brodo di carne varia</t>
  </si>
  <si>
    <t>brodo di dado</t>
  </si>
  <si>
    <t>brodo di gallina</t>
  </si>
  <si>
    <t>brodo vegetale</t>
  </si>
  <si>
    <t>buccia d'arancia candita</t>
  </si>
  <si>
    <t>budino al cioccolato</t>
  </si>
  <si>
    <t>budino alla vaniglia</t>
  </si>
  <si>
    <t>burrata</t>
  </si>
  <si>
    <t>burrini</t>
  </si>
  <si>
    <t>burro</t>
  </si>
  <si>
    <t>burro di arachidi</t>
  </si>
  <si>
    <t>cacao amaro, in polvere</t>
  </si>
  <si>
    <t>cacao dolce, in polvere, solubile</t>
  </si>
  <si>
    <t>caciocavallo</t>
  </si>
  <si>
    <t>caciocavallo affumicato</t>
  </si>
  <si>
    <t>caciotta affumicata</t>
  </si>
  <si>
    <t>caciotta romana di pecora</t>
  </si>
  <si>
    <t>caciotta toscana</t>
  </si>
  <si>
    <t>caciottina fresca</t>
  </si>
  <si>
    <t>caffè all'americana, in tazza</t>
  </si>
  <si>
    <t>caffè bar, in tazza</t>
  </si>
  <si>
    <t>caffè crudo, in grani</t>
  </si>
  <si>
    <t>caffè decaffeinato, in tazza</t>
  </si>
  <si>
    <t>caffè decaffeinato, tostato, macinato</t>
  </si>
  <si>
    <t>caffè moka, in tazza</t>
  </si>
  <si>
    <t>caffè solubile, decaffeinato, in polvere</t>
  </si>
  <si>
    <t>caffè solubile, decaffeinato, in tazza</t>
  </si>
  <si>
    <t>caffè solubile, in polvere</t>
  </si>
  <si>
    <t>caffè solubile, in tazza</t>
  </si>
  <si>
    <t>caffè tostato, macinato</t>
  </si>
  <si>
    <t>calamaro</t>
  </si>
  <si>
    <t>calamaro surgelato</t>
  </si>
  <si>
    <t>camembert</t>
  </si>
  <si>
    <t>canditi</t>
  </si>
  <si>
    <t>cannella</t>
  </si>
  <si>
    <t>cannoli alla crema</t>
  </si>
  <si>
    <t>capocollo</t>
  </si>
  <si>
    <t>capperi sott'aceto</t>
  </si>
  <si>
    <t>capretto</t>
  </si>
  <si>
    <t>capriolo, coscia</t>
  </si>
  <si>
    <t>capriolo, schiena</t>
  </si>
  <si>
    <t>caramelle alla frutta</t>
  </si>
  <si>
    <t>caramelle alla menta</t>
  </si>
  <si>
    <t>caramelle dure</t>
  </si>
  <si>
    <t>caramelle morbide, mou</t>
  </si>
  <si>
    <t>carciofi</t>
  </si>
  <si>
    <t>carciofi surgelati</t>
  </si>
  <si>
    <t>carciofini sott'aceto</t>
  </si>
  <si>
    <t>carciofini sott'olio</t>
  </si>
  <si>
    <t>cardi</t>
  </si>
  <si>
    <t>carne in scatola</t>
  </si>
  <si>
    <t>carote</t>
  </si>
  <si>
    <t>carpa</t>
  </si>
  <si>
    <t>castagne</t>
  </si>
  <si>
    <t>castagne, secche</t>
  </si>
  <si>
    <t>castrato , carne semigrassa</t>
  </si>
  <si>
    <t>castrato, carne grassa</t>
  </si>
  <si>
    <t>castrato, carne magra</t>
  </si>
  <si>
    <t>cavallo</t>
  </si>
  <si>
    <t>cavallo, cuore</t>
  </si>
  <si>
    <t>cavallo, fegato</t>
  </si>
  <si>
    <t>caviale</t>
  </si>
  <si>
    <t>cavolfiore</t>
  </si>
  <si>
    <t>cavoli di bruxelles</t>
  </si>
  <si>
    <t>cavolo broccolo verde ramoso</t>
  </si>
  <si>
    <t>cavolo cappuccio rosso</t>
  </si>
  <si>
    <t>cavolo cappuccio verde</t>
  </si>
  <si>
    <t>ceci in scatola</t>
  </si>
  <si>
    <t>ceci, secchi</t>
  </si>
  <si>
    <t>cedro candito</t>
  </si>
  <si>
    <t>cefalo muggine</t>
  </si>
  <si>
    <t>cereali aggregati</t>
  </si>
  <si>
    <t>cernia</t>
  </si>
  <si>
    <t>cernia di fondo</t>
  </si>
  <si>
    <t>cernia surgelata</t>
  </si>
  <si>
    <t>certosino</t>
  </si>
  <si>
    <t>cetrioli</t>
  </si>
  <si>
    <t>cetrioli in salamoia</t>
  </si>
  <si>
    <t>cetriolini sott'aceto</t>
  </si>
  <si>
    <t>champagne</t>
  </si>
  <si>
    <t>cheddar</t>
  </si>
  <si>
    <t>cherry brandy</t>
  </si>
  <si>
    <t>ciccioli</t>
  </si>
  <si>
    <t>cicoria</t>
  </si>
  <si>
    <t>cicoria catalogna</t>
  </si>
  <si>
    <t>cicoria da taglio</t>
  </si>
  <si>
    <t>cicoria witloof</t>
  </si>
  <si>
    <t>ciliege</t>
  </si>
  <si>
    <t>cioccolato al latte</t>
  </si>
  <si>
    <t>cioccolato bianco</t>
  </si>
  <si>
    <t>cioccolato con nocciole</t>
  </si>
  <si>
    <t>cioccolato fondente</t>
  </si>
  <si>
    <t>cioccolato gianduia</t>
  </si>
  <si>
    <t>cipolle</t>
  </si>
  <si>
    <t>cipolle, secche</t>
  </si>
  <si>
    <t>cipolline</t>
  </si>
  <si>
    <t>cipolline sott'aceto</t>
  </si>
  <si>
    <t>coca cola</t>
  </si>
  <si>
    <t>cocco</t>
  </si>
  <si>
    <t>cocomero</t>
  </si>
  <si>
    <t>cognac</t>
  </si>
  <si>
    <t>confetti</t>
  </si>
  <si>
    <t>coniglio, carne grassa</t>
  </si>
  <si>
    <t>coniglio, carne magra</t>
  </si>
  <si>
    <t>coniglio, carne semigrassa</t>
  </si>
  <si>
    <t>coniglio, frattaglie</t>
  </si>
  <si>
    <t>cono per gelato</t>
  </si>
  <si>
    <t>coppa</t>
  </si>
  <si>
    <t>coppa parma</t>
  </si>
  <si>
    <t>corned beef in scatola</t>
  </si>
  <si>
    <t>cotechino</t>
  </si>
  <si>
    <t>cotechino, cotto</t>
  </si>
  <si>
    <t>cotolette pollo e spinaci COOP</t>
  </si>
  <si>
    <t>couscous</t>
  </si>
  <si>
    <t>cozza o mitilo</t>
  </si>
  <si>
    <t>crackers al formaggio</t>
  </si>
  <si>
    <t>crackers integrali</t>
  </si>
  <si>
    <t>crackers non salati</t>
  </si>
  <si>
    <t>crackers salati</t>
  </si>
  <si>
    <t>crackers senza grassi</t>
  </si>
  <si>
    <t>cracotte</t>
  </si>
  <si>
    <t>crauti</t>
  </si>
  <si>
    <t>crema di cacao e nocciole</t>
  </si>
  <si>
    <t>crema di cocco</t>
  </si>
  <si>
    <t>crema per pasticceria</t>
  </si>
  <si>
    <t>creme caramel</t>
  </si>
  <si>
    <t>crescione</t>
  </si>
  <si>
    <t>crostata con marmellata</t>
  </si>
  <si>
    <t>crusca di grano</t>
  </si>
  <si>
    <t>cumino, semi</t>
  </si>
  <si>
    <t>dadi per brodo</t>
  </si>
  <si>
    <t>dadi per brodo vegetale</t>
  </si>
  <si>
    <t>daikon</t>
  </si>
  <si>
    <t>datteri, freschi</t>
  </si>
  <si>
    <t>datteri, secchi</t>
  </si>
  <si>
    <t>dentice</t>
  </si>
  <si>
    <t>dentice surgelato</t>
  </si>
  <si>
    <t>dolce verde</t>
  </si>
  <si>
    <t>dolcificante a base di saccarina</t>
  </si>
  <si>
    <t>dolcificante aspartame</t>
  </si>
  <si>
    <t>dolcificante fruttosio</t>
  </si>
  <si>
    <t>dolcificante saccarina</t>
  </si>
  <si>
    <t>edam stagionato</t>
  </si>
  <si>
    <t>edam, fresco</t>
  </si>
  <si>
    <t>emmenthal</t>
  </si>
  <si>
    <t>erba cipollina, fresca</t>
  </si>
  <si>
    <t>estratto di carne bovina</t>
  </si>
  <si>
    <t>fagiano</t>
  </si>
  <si>
    <t>fagioli</t>
  </si>
  <si>
    <t>fagioli aduki, secchi</t>
  </si>
  <si>
    <t>fagioli mung, secchi</t>
  </si>
  <si>
    <t>fagioli, secchi</t>
  </si>
  <si>
    <t>fagiolini</t>
  </si>
  <si>
    <t>fagiolini in scatola</t>
  </si>
  <si>
    <t>faraona</t>
  </si>
  <si>
    <t>faraona, coscia</t>
  </si>
  <si>
    <t>faraona, petto</t>
  </si>
  <si>
    <t>farina di avena</t>
  </si>
  <si>
    <t>farina di castagne</t>
  </si>
  <si>
    <t>farina di ceci</t>
  </si>
  <si>
    <t>farina di cocco</t>
  </si>
  <si>
    <t>farina di frumento, integrale</t>
  </si>
  <si>
    <t>farina di frumento, tipo 0</t>
  </si>
  <si>
    <t>farina di frumento, tipo 00</t>
  </si>
  <si>
    <t>farina di grano duro</t>
  </si>
  <si>
    <t>farina di grano saraceno</t>
  </si>
  <si>
    <t>farina di mais</t>
  </si>
  <si>
    <t>farina di orzo</t>
  </si>
  <si>
    <t>farina di riso</t>
  </si>
  <si>
    <t>farina di segale, integrale</t>
  </si>
  <si>
    <t>farina di segale, semi-integrale</t>
  </si>
  <si>
    <t>farina di soia, a basso contenuto lipidico</t>
  </si>
  <si>
    <t>farina di soia, intera</t>
  </si>
  <si>
    <t>farina lattea</t>
  </si>
  <si>
    <t>farro</t>
  </si>
  <si>
    <t>fave</t>
  </si>
  <si>
    <t>fave secche</t>
  </si>
  <si>
    <t>feta</t>
  </si>
  <si>
    <t>fette biscottate</t>
  </si>
  <si>
    <t>fette biscottate, dolci</t>
  </si>
  <si>
    <t>fette biscottate, integrali</t>
  </si>
  <si>
    <t>fette biscottate, vitaminizzate</t>
  </si>
  <si>
    <t>fette di segale integrali</t>
  </si>
  <si>
    <t>fichi</t>
  </si>
  <si>
    <t>fichi d'india</t>
  </si>
  <si>
    <t>fichi seccati al forno e mandorlati</t>
  </si>
  <si>
    <t>fichi seccati al sole</t>
  </si>
  <si>
    <t>fichi secchi</t>
  </si>
  <si>
    <t>finocchio</t>
  </si>
  <si>
    <t>finocchio, semi</t>
  </si>
  <si>
    <t>fiocchi d'orzo</t>
  </si>
  <si>
    <t>fiocchi di avena</t>
  </si>
  <si>
    <t>fiocchi di crusca di grano</t>
  </si>
  <si>
    <t>fiocchi di latte magro</t>
  </si>
  <si>
    <t>fiocchi di mais (cornflakes)</t>
  </si>
  <si>
    <t>fiocchi di riso</t>
  </si>
  <si>
    <t>fior di latte</t>
  </si>
  <si>
    <t>fiori di zucca</t>
  </si>
  <si>
    <t>focaccia</t>
  </si>
  <si>
    <t>foglie di rapa</t>
  </si>
  <si>
    <t>fontina</t>
  </si>
  <si>
    <t>formaggino</t>
  </si>
  <si>
    <t>formaggino, a basso tenore di lipidi</t>
  </si>
  <si>
    <t>formaggio al gorgonzola e al mascarpone</t>
  </si>
  <si>
    <t>formaggio light Lidl</t>
  </si>
  <si>
    <t>formaggio spalmabile</t>
  </si>
  <si>
    <t>fragole</t>
  </si>
  <si>
    <t>frumento duro</t>
  </si>
  <si>
    <t>frumento tenero</t>
  </si>
  <si>
    <t>fruttosio</t>
  </si>
  <si>
    <t>funghi chiodini</t>
  </si>
  <si>
    <t>funghi gallinacci</t>
  </si>
  <si>
    <t>funghi gallinacci, secchi</t>
  </si>
  <si>
    <t>funghi in scatola</t>
  </si>
  <si>
    <t>funghi ovuli</t>
  </si>
  <si>
    <t>funghi porcinelli</t>
  </si>
  <si>
    <t>funghi porcini</t>
  </si>
  <si>
    <t>funghi prataioli, coltivati</t>
  </si>
  <si>
    <t>funghi secchi</t>
  </si>
  <si>
    <t>funghi shiitake, secchi</t>
  </si>
  <si>
    <t>funghi sott'olio</t>
  </si>
  <si>
    <t>funghi spugnoli</t>
  </si>
  <si>
    <t>gallette di riso</t>
  </si>
  <si>
    <t>gallina</t>
  </si>
  <si>
    <t>gamberetti di lago</t>
  </si>
  <si>
    <t>gamberetti surgelati</t>
  </si>
  <si>
    <t>gambero</t>
  </si>
  <si>
    <t>gelatina alimentare, secca</t>
  </si>
  <si>
    <t>gelato al cioccolato</t>
  </si>
  <si>
    <t>gelato alla frutta</t>
  </si>
  <si>
    <t>gelato fior di latte</t>
  </si>
  <si>
    <t>germe di grano</t>
  </si>
  <si>
    <t>germogli di erba medica</t>
  </si>
  <si>
    <t>germogli di soia</t>
  </si>
  <si>
    <t>ghiacciolo all'arancio</t>
  </si>
  <si>
    <t>giardiniera sott'aceto</t>
  </si>
  <si>
    <t>giardiniera sott'olio</t>
  </si>
  <si>
    <t>girasole, semi</t>
  </si>
  <si>
    <t>gnocchi di patate</t>
  </si>
  <si>
    <t>gomme da masticare</t>
  </si>
  <si>
    <t>gorgonzola</t>
  </si>
  <si>
    <t>gorgonzola con le noci</t>
  </si>
  <si>
    <t>gouda fresco</t>
  </si>
  <si>
    <t>gouda stagionato</t>
  </si>
  <si>
    <t>grana</t>
  </si>
  <si>
    <t>granchio</t>
  </si>
  <si>
    <t>granchio, polpa in scatola</t>
  </si>
  <si>
    <t>granita di limone</t>
  </si>
  <si>
    <t>granito di tenero</t>
  </si>
  <si>
    <t>grappa</t>
  </si>
  <si>
    <t>grissini</t>
  </si>
  <si>
    <t>grissini integrali</t>
  </si>
  <si>
    <t>groviera</t>
  </si>
  <si>
    <t>halibut</t>
  </si>
  <si>
    <t>hamburger</t>
  </si>
  <si>
    <t>hamburger vegetali (80 gr)</t>
  </si>
  <si>
    <t>insalata di riso</t>
  </si>
  <si>
    <t>involtini di chioggia</t>
  </si>
  <si>
    <t>irish moss, fresca</t>
  </si>
  <si>
    <t>italico (tipo bel paese)</t>
  </si>
  <si>
    <t>kaki o loti</t>
  </si>
  <si>
    <t>ketchup</t>
  </si>
  <si>
    <t>kiwi</t>
  </si>
  <si>
    <t>kombu, secca</t>
  </si>
  <si>
    <t>lamponi</t>
  </si>
  <si>
    <t>lardo</t>
  </si>
  <si>
    <t>lasagne vegetariane</t>
  </si>
  <si>
    <t>latte condensato zuccherato</t>
  </si>
  <si>
    <t>latte di bufala</t>
  </si>
  <si>
    <t>latte di capra</t>
  </si>
  <si>
    <t>latte di mandorle</t>
  </si>
  <si>
    <t>latte di pecora</t>
  </si>
  <si>
    <t>latte di soia</t>
  </si>
  <si>
    <t>latte di vacca, condensato, con zucchero</t>
  </si>
  <si>
    <t>latte di vacca, intero</t>
  </si>
  <si>
    <t>latte di vacca, intero uht</t>
  </si>
  <si>
    <t>latte di vacca, intero vitaminizzato</t>
  </si>
  <si>
    <t>latte di vacca, intero, in polvere</t>
  </si>
  <si>
    <t>latte di vacca, parzialmente scremato</t>
  </si>
  <si>
    <t>latte di vacca, parzialmente scremato uht</t>
  </si>
  <si>
    <t>latte di vacca, parzialmente scremato vitaminizzato</t>
  </si>
  <si>
    <t>latte di vacca, parzialmente scremato, in polvere</t>
  </si>
  <si>
    <t>latte di vacca, scremato in polvere</t>
  </si>
  <si>
    <t>latte di vacca, scremato uht</t>
  </si>
  <si>
    <t>latte evaporato</t>
  </si>
  <si>
    <t>latteria</t>
  </si>
  <si>
    <t>latterini</t>
  </si>
  <si>
    <t>lattuga</t>
  </si>
  <si>
    <t>lattuga a cappuccio</t>
  </si>
  <si>
    <t>lattuga da taglio</t>
  </si>
  <si>
    <t>lenticchie in scatola</t>
  </si>
  <si>
    <t>lenticchie, secche</t>
  </si>
  <si>
    <t>lepre, coscio</t>
  </si>
  <si>
    <t>lievito di birra, compresso</t>
  </si>
  <si>
    <t>limette</t>
  </si>
  <si>
    <t>limone</t>
  </si>
  <si>
    <t>limone, scorza</t>
  </si>
  <si>
    <t>lingua di bovino</t>
  </si>
  <si>
    <t>lino, semi</t>
  </si>
  <si>
    <t>liquirizia dolce</t>
  </si>
  <si>
    <t>liquori da dessert (tra 31 e 35 %vol)</t>
  </si>
  <si>
    <t>luccio</t>
  </si>
  <si>
    <t>lumaca</t>
  </si>
  <si>
    <t>lumache di mare</t>
  </si>
  <si>
    <t>lupini deamarizzati</t>
  </si>
  <si>
    <t>macedonia di frutta in scatola</t>
  </si>
  <si>
    <t>maggiorana, secca</t>
  </si>
  <si>
    <t>maiale, bistecca</t>
  </si>
  <si>
    <t>maiale, carne magra</t>
  </si>
  <si>
    <t>maiale, coscia</t>
  </si>
  <si>
    <t>maionese</t>
  </si>
  <si>
    <t>mais</t>
  </si>
  <si>
    <t>mais dolce in scatola</t>
  </si>
  <si>
    <t>mais dolce, crudo</t>
  </si>
  <si>
    <t>mandaranci e clementine</t>
  </si>
  <si>
    <t>mandarini</t>
  </si>
  <si>
    <t>mandorle dolci</t>
  </si>
  <si>
    <t>mango</t>
  </si>
  <si>
    <t>manzo, carne grassa</t>
  </si>
  <si>
    <t>manzo, carne magra</t>
  </si>
  <si>
    <t>manzo, carne semigrassa</t>
  </si>
  <si>
    <t>manzo, tagli di carne grassa</t>
  </si>
  <si>
    <t>manzo, tagli di carne magra</t>
  </si>
  <si>
    <t>manzo, tagli di carne semigrassa</t>
  </si>
  <si>
    <t>margarina</t>
  </si>
  <si>
    <t>margarina vegetale</t>
  </si>
  <si>
    <t>marmellata (fichi,mele cot.,pesche)</t>
  </si>
  <si>
    <t>marmellata (amarene,ciliege,uva,marasche)</t>
  </si>
  <si>
    <t>marmellata (normali e tipo frutta viva)</t>
  </si>
  <si>
    <t>marmellata a ridotto tenore di zucchero</t>
  </si>
  <si>
    <t>marmellata di albicocche</t>
  </si>
  <si>
    <t>marmellata di arance</t>
  </si>
  <si>
    <t>marmellata di prugne</t>
  </si>
  <si>
    <t>marsala all'uovo</t>
  </si>
  <si>
    <t>marsala tipico</t>
  </si>
  <si>
    <t>mascarpone</t>
  </si>
  <si>
    <t>mela</t>
  </si>
  <si>
    <t>mela cotogna</t>
  </si>
  <si>
    <t>mela, polpa secca</t>
  </si>
  <si>
    <t>melagrane</t>
  </si>
  <si>
    <t>melanzane</t>
  </si>
  <si>
    <t>melanzane sott'olio</t>
  </si>
  <si>
    <t>melone d'estate</t>
  </si>
  <si>
    <t>melone d'inverno</t>
  </si>
  <si>
    <t>melù o pesce molo</t>
  </si>
  <si>
    <t>menta, fresca</t>
  </si>
  <si>
    <t>menta, secca</t>
  </si>
  <si>
    <t>merendine al cioccolato</t>
  </si>
  <si>
    <t>merendine con marmellata</t>
  </si>
  <si>
    <t>merendine farcite</t>
  </si>
  <si>
    <t>merendine tipo pan di spagna</t>
  </si>
  <si>
    <t>meringa</t>
  </si>
  <si>
    <t>merluzzo</t>
  </si>
  <si>
    <t>merluzzo surgelato</t>
  </si>
  <si>
    <t>miele</t>
  </si>
  <si>
    <t>minestrone di verdure</t>
  </si>
  <si>
    <t>minestrone toscano con farro</t>
  </si>
  <si>
    <t>mirtillo nero</t>
  </si>
  <si>
    <t>miso</t>
  </si>
  <si>
    <t>montasio</t>
  </si>
  <si>
    <t>mora di gelso</t>
  </si>
  <si>
    <t>mora di rovo</t>
  </si>
  <si>
    <t>mortadella di suino</t>
  </si>
  <si>
    <t>mortadella di suino e bovino</t>
  </si>
  <si>
    <t>mozzarella</t>
  </si>
  <si>
    <t>mozzarella di bufala</t>
  </si>
  <si>
    <t>muesli</t>
  </si>
  <si>
    <t>natto</t>
  </si>
  <si>
    <t>nespole</t>
  </si>
  <si>
    <t>nocciole</t>
  </si>
  <si>
    <t>noce di cocco</t>
  </si>
  <si>
    <t>noce moscata</t>
  </si>
  <si>
    <t>noci, fresche</t>
  </si>
  <si>
    <t>noci, secche</t>
  </si>
  <si>
    <t>nori, secca</t>
  </si>
  <si>
    <t>oca</t>
  </si>
  <si>
    <t>olio di cocco</t>
  </si>
  <si>
    <t>olio di colza</t>
  </si>
  <si>
    <t>olio di germe di grano</t>
  </si>
  <si>
    <t>olio di mais vitaminizzato</t>
  </si>
  <si>
    <t>olio di oliva</t>
  </si>
  <si>
    <t>olio di oliva extravergine</t>
  </si>
  <si>
    <t>olio di oliva vitaminizzato</t>
  </si>
  <si>
    <t>olio di palma</t>
  </si>
  <si>
    <t>olio di semi di arachidi</t>
  </si>
  <si>
    <t>olio di semi di girasole</t>
  </si>
  <si>
    <t>olio di semi di mais</t>
  </si>
  <si>
    <t>olio di semi vari</t>
  </si>
  <si>
    <t>olio di sesamo</t>
  </si>
  <si>
    <t>olio di vinacciolo</t>
  </si>
  <si>
    <t>olive da tavola, conservate</t>
  </si>
  <si>
    <t>olive nere</t>
  </si>
  <si>
    <t>olive verdi</t>
  </si>
  <si>
    <t>olive verdi in salamoia</t>
  </si>
  <si>
    <t>ombrina surgelata</t>
  </si>
  <si>
    <t>orata, surgelata</t>
  </si>
  <si>
    <t>orecchiette alle cime di rapa (porz. 470)</t>
  </si>
  <si>
    <t>origano, fresco</t>
  </si>
  <si>
    <t>origano, secco macinato</t>
  </si>
  <si>
    <t>ortica</t>
  </si>
  <si>
    <t>orzo solubile o caffè d'orzo, in polvere</t>
  </si>
  <si>
    <t>orzo solubile o caffè d'orzo, in tazza</t>
  </si>
  <si>
    <t>orzo, perlato</t>
  </si>
  <si>
    <t>ostrica</t>
  </si>
  <si>
    <t>ovino, cuore</t>
  </si>
  <si>
    <t>ovino, fegato</t>
  </si>
  <si>
    <t>palombo</t>
  </si>
  <si>
    <t>pan di spagna</t>
  </si>
  <si>
    <t>pancarré americano comune</t>
  </si>
  <si>
    <t>pancetta affumicata o bacon</t>
  </si>
  <si>
    <t>pancetta coppata</t>
  </si>
  <si>
    <t>pancetta di maiale</t>
  </si>
  <si>
    <t>pancetta magretta</t>
  </si>
  <si>
    <t>pancetta tesa</t>
  </si>
  <si>
    <t>pane al latte</t>
  </si>
  <si>
    <t>pane alle olive</t>
  </si>
  <si>
    <t>pane comune, pezzatura da 250g</t>
  </si>
  <si>
    <t>pane condito</t>
  </si>
  <si>
    <t>pane di grano duro</t>
  </si>
  <si>
    <t>pane di grano e segale</t>
  </si>
  <si>
    <t>pane di segale</t>
  </si>
  <si>
    <t>pane di segale biscottato</t>
  </si>
  <si>
    <t>pane di soia</t>
  </si>
  <si>
    <t>pane grattugiato</t>
  </si>
  <si>
    <t>pane integrale</t>
  </si>
  <si>
    <t>pane tostato</t>
  </si>
  <si>
    <t>pane, tipo 0, pezzatura da 100g</t>
  </si>
  <si>
    <t>pane, tipo 00, pezzatura da 50g</t>
  </si>
  <si>
    <t>pane, tipo 1, pezzatura &gt; 500g</t>
  </si>
  <si>
    <t>panettone</t>
  </si>
  <si>
    <t>panini all'olio</t>
  </si>
  <si>
    <t>panna, 20% di lipidi (da cucina)</t>
  </si>
  <si>
    <t>panna, 30% di lipidi</t>
  </si>
  <si>
    <t>panna, 35% di lipidi</t>
  </si>
  <si>
    <t>panna, a basso contenuto di colesterolo</t>
  </si>
  <si>
    <t>papaya</t>
  </si>
  <si>
    <t>paprika, in polvere</t>
  </si>
  <si>
    <t>parmigiano</t>
  </si>
  <si>
    <t>pasta all'uovo, fresca</t>
  </si>
  <si>
    <t>pasta all'uovo, secca</t>
  </si>
  <si>
    <t>pasta con il pomodoro</t>
  </si>
  <si>
    <t>pasta di acciughe</t>
  </si>
  <si>
    <t>pasta di mandorle</t>
  </si>
  <si>
    <t>pasta di olive</t>
  </si>
  <si>
    <t>pasta di semola integrale</t>
  </si>
  <si>
    <t>pasta frolla</t>
  </si>
  <si>
    <t>pasta sfoglia</t>
  </si>
  <si>
    <t>pasti dietetici sostitutivi</t>
  </si>
  <si>
    <t>pasticcini al cocco</t>
  </si>
  <si>
    <t>pastorella</t>
  </si>
  <si>
    <t>patate</t>
  </si>
  <si>
    <t>patate dolci</t>
  </si>
  <si>
    <t>patate novelle</t>
  </si>
  <si>
    <t>patate, fecola</t>
  </si>
  <si>
    <t>patate, polvere istantanea</t>
  </si>
  <si>
    <t>patatine in sacchetto</t>
  </si>
  <si>
    <t>pecora</t>
  </si>
  <si>
    <t>pecorino</t>
  </si>
  <si>
    <t>pecorino da grattugiare</t>
  </si>
  <si>
    <t>pecorino romano</t>
  </si>
  <si>
    <t>pecorino, fresco</t>
  </si>
  <si>
    <t>pepe nero</t>
  </si>
  <si>
    <t>peperoncini piccanti</t>
  </si>
  <si>
    <t>peperoni dolci</t>
  </si>
  <si>
    <t>peperoni gialli</t>
  </si>
  <si>
    <t>peperoni sott'aceto</t>
  </si>
  <si>
    <t>pera</t>
  </si>
  <si>
    <t>pesca</t>
  </si>
  <si>
    <t>pesca sciroppata</t>
  </si>
  <si>
    <t>pesce persico</t>
  </si>
  <si>
    <t>pesce spada</t>
  </si>
  <si>
    <t>pesoforma biscotti (inserire 100 grammi)</t>
  </si>
  <si>
    <t>petto di tacchino arrosto</t>
  </si>
  <si>
    <t>piccione adulto</t>
  </si>
  <si>
    <t>piccione giovane</t>
  </si>
  <si>
    <t>pinoli</t>
  </si>
  <si>
    <t>piselli in scatola</t>
  </si>
  <si>
    <t>piselli in scatola sgocciolati</t>
  </si>
  <si>
    <t>piselli surgelati</t>
  </si>
  <si>
    <t>piselli, freschi</t>
  </si>
  <si>
    <t>piselli, secchi</t>
  </si>
  <si>
    <t>pistacchi, freschi</t>
  </si>
  <si>
    <t>pistacchi, secchi</t>
  </si>
  <si>
    <t>pistacchi, tostati e salati</t>
  </si>
  <si>
    <t>pizza con pomodoro</t>
  </si>
  <si>
    <t>pizza con pomodoro e mozzarella</t>
  </si>
  <si>
    <t>polenta</t>
  </si>
  <si>
    <t>polenta pronta ai funghi (busta da 170 gr)</t>
  </si>
  <si>
    <t>polenta pronta al formaggio (busta da 170 gr)</t>
  </si>
  <si>
    <t>polenta soda</t>
  </si>
  <si>
    <t>pollo, ali</t>
  </si>
  <si>
    <t>pollo, coscia</t>
  </si>
  <si>
    <t>pollo, fegatini</t>
  </si>
  <si>
    <t>pollo, intero</t>
  </si>
  <si>
    <t>pollo, rigaglie</t>
  </si>
  <si>
    <t>polpettine di cavolfiore</t>
  </si>
  <si>
    <t>polpo</t>
  </si>
  <si>
    <t>polpo surgelato</t>
  </si>
  <si>
    <t>pomodori da insalata</t>
  </si>
  <si>
    <t>pomodori maturi</t>
  </si>
  <si>
    <t>pomodori secchi</t>
  </si>
  <si>
    <t>pomodori sott'olio</t>
  </si>
  <si>
    <t>pomodori, pelati, in scatola con liquido</t>
  </si>
  <si>
    <t>pomodoro, concentrato (sostanza secca 18%)</t>
  </si>
  <si>
    <t>pomodoro, concentrato (sostanza secca 25%)</t>
  </si>
  <si>
    <t>pomodoro, conserva (sostanza secca 30%)</t>
  </si>
  <si>
    <t>pompelmo</t>
  </si>
  <si>
    <t>pompelmo rosa</t>
  </si>
  <si>
    <t>pop corn</t>
  </si>
  <si>
    <t>porri</t>
  </si>
  <si>
    <t>porto</t>
  </si>
  <si>
    <t>prezzemolo, fresco</t>
  </si>
  <si>
    <t>prezzemolo, secco</t>
  </si>
  <si>
    <t>primosale</t>
  </si>
  <si>
    <t>prosciutto cotto</t>
  </si>
  <si>
    <t>prosciutto cotto, affumicato</t>
  </si>
  <si>
    <t>prosciutto cotto, magro</t>
  </si>
  <si>
    <t>prosciutto crudo</t>
  </si>
  <si>
    <t>prosciutto crudo, affumicato</t>
  </si>
  <si>
    <t>prosciutto crudo, magro</t>
  </si>
  <si>
    <t>proteine in polvere</t>
  </si>
  <si>
    <t>proteine in polvere super</t>
  </si>
  <si>
    <t>provola affumicata</t>
  </si>
  <si>
    <t>provoloncino dolce</t>
  </si>
  <si>
    <t>provolone</t>
  </si>
  <si>
    <t>provolone piccante</t>
  </si>
  <si>
    <t>prugne</t>
  </si>
  <si>
    <t>prugne regina claudia</t>
  </si>
  <si>
    <t>prugne, secche</t>
  </si>
  <si>
    <t>purè in fiocchi</t>
  </si>
  <si>
    <t>quaglia</t>
  </si>
  <si>
    <t>radicchio rosso</t>
  </si>
  <si>
    <t>radicchio verde</t>
  </si>
  <si>
    <t>rana</t>
  </si>
  <si>
    <t>rana pescatrice</t>
  </si>
  <si>
    <t>rape</t>
  </si>
  <si>
    <t>ravanelli</t>
  </si>
  <si>
    <t>razza</t>
  </si>
  <si>
    <t>rhum</t>
  </si>
  <si>
    <t>ribes nero</t>
  </si>
  <si>
    <t>ribes rosso</t>
  </si>
  <si>
    <t>ricotta di pecora</t>
  </si>
  <si>
    <t>ricotta di vacca</t>
  </si>
  <si>
    <t>ricotta di vacca e pecora</t>
  </si>
  <si>
    <t>ricotta intera, tipo tedesco</t>
  </si>
  <si>
    <t>ricotta magra tipo tedesco</t>
  </si>
  <si>
    <t>riso soffiato</t>
  </si>
  <si>
    <t>riso, brillato</t>
  </si>
  <si>
    <t>riso, sbramato (integrale)</t>
  </si>
  <si>
    <t>riso, tipo parboiled</t>
  </si>
  <si>
    <t>risotto ai fiori di zucca (porz. 160 g)</t>
  </si>
  <si>
    <t>robiola</t>
  </si>
  <si>
    <t>rombo</t>
  </si>
  <si>
    <t>roquefort</t>
  </si>
  <si>
    <t>rosmarino, fresco</t>
  </si>
  <si>
    <t>rosmarino, secco</t>
  </si>
  <si>
    <t>rucola</t>
  </si>
  <si>
    <t>salame cacciatore</t>
  </si>
  <si>
    <t>salame da cuocere</t>
  </si>
  <si>
    <t>salame di suino</t>
  </si>
  <si>
    <t>salame di suino e bovino</t>
  </si>
  <si>
    <t>salame fabriano</t>
  </si>
  <si>
    <t>salame felino</t>
  </si>
  <si>
    <t>salame milano</t>
  </si>
  <si>
    <t>salame napoli</t>
  </si>
  <si>
    <t>salame nostrano</t>
  </si>
  <si>
    <t>salame ungherese</t>
  </si>
  <si>
    <t>salatini</t>
  </si>
  <si>
    <t>sale da cucina</t>
  </si>
  <si>
    <t>salmone</t>
  </si>
  <si>
    <t>salmone affumicato</t>
  </si>
  <si>
    <t>salmone in salamoia</t>
  </si>
  <si>
    <t>salsiccia di fegato</t>
  </si>
  <si>
    <t>salsiccia di suino e bovino, fresca</t>
  </si>
  <si>
    <t>salsiccia di suino, fresca</t>
  </si>
  <si>
    <t>salsiccia di suino, secca</t>
  </si>
  <si>
    <t>salvia, fresca</t>
  </si>
  <si>
    <t>salvia, secca macinata</t>
  </si>
  <si>
    <t>sarago</t>
  </si>
  <si>
    <t>sarda</t>
  </si>
  <si>
    <t>sardine salate</t>
  </si>
  <si>
    <t>sardine sott'olio</t>
  </si>
  <si>
    <t>scalogno</t>
  </si>
  <si>
    <t>scamorza</t>
  </si>
  <si>
    <t>scamorza affumicata</t>
  </si>
  <si>
    <t>scarola</t>
  </si>
  <si>
    <t>sciroppo di malto</t>
  </si>
  <si>
    <t>sciroppo per bibite</t>
  </si>
  <si>
    <t>scorzonera</t>
  </si>
  <si>
    <t>sedano</t>
  </si>
  <si>
    <t>sedano rapa</t>
  </si>
  <si>
    <t>sego di bue</t>
  </si>
  <si>
    <t>semola</t>
  </si>
  <si>
    <t>seppia</t>
  </si>
  <si>
    <t>seppia surgelata</t>
  </si>
  <si>
    <t>sgombro o maccarello</t>
  </si>
  <si>
    <t>sgombro o maccarello in salamoia</t>
  </si>
  <si>
    <t>sgombro, filetti sott'olio</t>
  </si>
  <si>
    <t>shoyu, salsa di soia e grano</t>
  </si>
  <si>
    <t>soda dolce</t>
  </si>
  <si>
    <t>sofficini al formaggio surgelati</t>
  </si>
  <si>
    <t>sogliola</t>
  </si>
  <si>
    <t>sogliola surgelata</t>
  </si>
  <si>
    <t>soia, bistecca</t>
  </si>
  <si>
    <t>soia, fagioli in scatola</t>
  </si>
  <si>
    <t>soia, germogli</t>
  </si>
  <si>
    <t>soia, semi</t>
  </si>
  <si>
    <t>sottilette</t>
  </si>
  <si>
    <t>speck</t>
  </si>
  <si>
    <t>spigola</t>
  </si>
  <si>
    <t>spinaci</t>
  </si>
  <si>
    <t>spinaci in scatola</t>
  </si>
  <si>
    <t>spremuta di arancia</t>
  </si>
  <si>
    <t>spremuta di pompelmo</t>
  </si>
  <si>
    <t>spumanti aromatici</t>
  </si>
  <si>
    <t>spumanti demi-sec</t>
  </si>
  <si>
    <t>spumanti secchi</t>
  </si>
  <si>
    <t>starna, coscio</t>
  </si>
  <si>
    <t>stinco cotto al forno</t>
  </si>
  <si>
    <t>stoccafisso, ammollato</t>
  </si>
  <si>
    <t>stoccafisso, secco</t>
  </si>
  <si>
    <t>stracchinerie</t>
  </si>
  <si>
    <t>stracchino</t>
  </si>
  <si>
    <t>strutto o sugna</t>
  </si>
  <si>
    <t>succo di albicocca, conservato</t>
  </si>
  <si>
    <t>succo di ananas, conservato</t>
  </si>
  <si>
    <t>succo di arancia e pompelmo non zuccherato</t>
  </si>
  <si>
    <t>succo di arancia, concentrato</t>
  </si>
  <si>
    <t>succo di arancia, conservato, non zuccherato</t>
  </si>
  <si>
    <t>succo di barbabietola, fresco</t>
  </si>
  <si>
    <t>succo di carote, conservato</t>
  </si>
  <si>
    <t>succo di frutta, conservato</t>
  </si>
  <si>
    <t>succo di limone, conservato</t>
  </si>
  <si>
    <t>succo di limone, fresco</t>
  </si>
  <si>
    <t>succo di mandarino, conservato, non zuccherato</t>
  </si>
  <si>
    <t>succo di mandarino, fresco</t>
  </si>
  <si>
    <t>succo di mela, conservato, non zuccherato</t>
  </si>
  <si>
    <t>succo di melagrana, fresco</t>
  </si>
  <si>
    <t>succo di pera, conservato</t>
  </si>
  <si>
    <t>succo di pesca, conservato</t>
  </si>
  <si>
    <t>succo di pomodoro, conservato</t>
  </si>
  <si>
    <t>succo di pompelmo, conservato, non zuccherato</t>
  </si>
  <si>
    <t>succo di pompelmo, conservato, zuccherato</t>
  </si>
  <si>
    <t>succo di spinaci</t>
  </si>
  <si>
    <t>succo di uva, conservato, non zuccherato</t>
  </si>
  <si>
    <t>succo tropicale, conservato</t>
  </si>
  <si>
    <t>sugo all'amatriciana pronto</t>
  </si>
  <si>
    <t>suino, bistecca</t>
  </si>
  <si>
    <t>suino, carne magra</t>
  </si>
  <si>
    <t>suino, carne semigrassa</t>
  </si>
  <si>
    <t>suino, coscio</t>
  </si>
  <si>
    <t>suino, cuore</t>
  </si>
  <si>
    <t>suino, fegato</t>
  </si>
  <si>
    <t>suino, sangue</t>
  </si>
  <si>
    <t>surimi</t>
  </si>
  <si>
    <t>tacchina, ala</t>
  </si>
  <si>
    <t>tacchina, coscia</t>
  </si>
  <si>
    <t>tacchina, petto</t>
  </si>
  <si>
    <t>tacchino, ala</t>
  </si>
  <si>
    <t>tacchino, arrosto</t>
  </si>
  <si>
    <t>tacchino, coscia</t>
  </si>
  <si>
    <t>tacchino, intero</t>
  </si>
  <si>
    <t>tacchino, petto</t>
  </si>
  <si>
    <t>taleggio</t>
  </si>
  <si>
    <t>tamari, salsa di soia</t>
  </si>
  <si>
    <t>tapioca</t>
  </si>
  <si>
    <t>tartufo nero</t>
  </si>
  <si>
    <t>tè deteinato, in foglie</t>
  </si>
  <si>
    <t>tè deteinato, in tazza</t>
  </si>
  <si>
    <t>tè, in foglie</t>
  </si>
  <si>
    <t>tè, in tazza</t>
  </si>
  <si>
    <t>tempeh</t>
  </si>
  <si>
    <t>timo, fresco</t>
  </si>
  <si>
    <t>timo, secco macinato</t>
  </si>
  <si>
    <t>tinca</t>
  </si>
  <si>
    <t>tiramisù</t>
  </si>
  <si>
    <t>tisana in tazza</t>
  </si>
  <si>
    <t>tofu</t>
  </si>
  <si>
    <t>tonno</t>
  </si>
  <si>
    <t>tonno in salamoia, sgocciolato</t>
  </si>
  <si>
    <t>tonno sott'olio, sgocciolato</t>
  </si>
  <si>
    <t>tordo</t>
  </si>
  <si>
    <t>torrone con mandorle</t>
  </si>
  <si>
    <t>torta al cioccolato</t>
  </si>
  <si>
    <t>torta di carote</t>
  </si>
  <si>
    <t>torta margherita</t>
  </si>
  <si>
    <t>torta salata di verze</t>
  </si>
  <si>
    <t>tortellini, di magro</t>
  </si>
  <si>
    <t>tortellini, freschi</t>
  </si>
  <si>
    <t>tortellini, secchi</t>
  </si>
  <si>
    <t>triglia</t>
  </si>
  <si>
    <t>trota</t>
  </si>
  <si>
    <t>uovo di anatra</t>
  </si>
  <si>
    <t>uovo di gallina, albume</t>
  </si>
  <si>
    <t>uovo di gallina, intero</t>
  </si>
  <si>
    <t>uovo di gallina, intero, in polvere</t>
  </si>
  <si>
    <t>uovo di gallina, tuorlo</t>
  </si>
  <si>
    <t>uovo di oca</t>
  </si>
  <si>
    <t>uovo di tacchina</t>
  </si>
  <si>
    <t>uva</t>
  </si>
  <si>
    <t>uva sultanina/uvetta, uva secca</t>
  </si>
  <si>
    <t>valeriana</t>
  </si>
  <si>
    <t>vaniglia, estratto alcolico</t>
  </si>
  <si>
    <t>ventaglio o pettine</t>
  </si>
  <si>
    <t>verdura e legumi, surgelati</t>
  </si>
  <si>
    <t>vermouth dolce</t>
  </si>
  <si>
    <t>vermouth secco</t>
  </si>
  <si>
    <t>vino bianco</t>
  </si>
  <si>
    <t>vino rosato</t>
  </si>
  <si>
    <t>vino rosso</t>
  </si>
  <si>
    <t>vitello, carne magra</t>
  </si>
  <si>
    <t>vitello, carne semigrassa</t>
  </si>
  <si>
    <t>vitello, coratella</t>
  </si>
  <si>
    <t>vitellone, carne grassa</t>
  </si>
  <si>
    <t>vitellone, carne magra</t>
  </si>
  <si>
    <t>vitellone, carne semigrassa</t>
  </si>
  <si>
    <t>vitellone, tagli di carne grassa</t>
  </si>
  <si>
    <t>vitellone, tagli di carne magra</t>
  </si>
  <si>
    <t>vitellone, tagli di carne semigrassa</t>
  </si>
  <si>
    <t>vodka</t>
  </si>
  <si>
    <t>vongola</t>
  </si>
  <si>
    <t>vongole in scatola, al naturale</t>
  </si>
  <si>
    <t>wakame, secca</t>
  </si>
  <si>
    <t>whisky</t>
  </si>
  <si>
    <t>würstel</t>
  </si>
  <si>
    <t>würstel di pollo</t>
  </si>
  <si>
    <t>würstel di tacchino</t>
  </si>
  <si>
    <t>yogurt da bere magro con fermenti</t>
  </si>
  <si>
    <t>yogurt di latte intero</t>
  </si>
  <si>
    <t>yogurt di latte intero ai cereali e malto</t>
  </si>
  <si>
    <t>yogurt di latte intero alla frutta</t>
  </si>
  <si>
    <t>yogurt di latte magro alla frutta</t>
  </si>
  <si>
    <t>yogurt di latte parzialmente scremato</t>
  </si>
  <si>
    <t>yogurt di latte scremato</t>
  </si>
  <si>
    <t>yogurt greco</t>
  </si>
  <si>
    <t>yogurt greco di capra</t>
  </si>
  <si>
    <t>zafferano</t>
  </si>
  <si>
    <t>zampone</t>
  </si>
  <si>
    <t>zucca gialla</t>
  </si>
  <si>
    <t>zucchero (saccarosio)</t>
  </si>
  <si>
    <t>zucchero di canna, grezzo</t>
  </si>
  <si>
    <t>zucchine</t>
  </si>
  <si>
    <t>Allenamenti corse</t>
  </si>
  <si>
    <t>Scarpe:</t>
  </si>
  <si>
    <t>Acquistate il:</t>
  </si>
  <si>
    <t>Totale km:</t>
  </si>
  <si>
    <t>Tempo</t>
  </si>
  <si>
    <t>Passo medio</t>
  </si>
  <si>
    <t>Vel. Media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</si>
</sst>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ddd\ d\ mmm\ yy"/>
    <numFmt numFmtId="165" formatCode="dd/mm/yy"/>
    <numFmt numFmtId="166" formatCode="&quot;&quot;;&quot;&quot;;&quot;&quot;;&quot;&quot;"/>
    <numFmt numFmtId="167" formatCode="0.000"/>
    <numFmt numFmtId="168" formatCode="0.0000"/>
    <numFmt numFmtId="169" formatCode="0.0"/>
    <numFmt numFmtId="170" formatCode="0.0;[Red]\-0.0"/>
    <numFmt numFmtId="171" formatCode="dddd&quot;  &quot;dd/mm/yy"/>
    <numFmt numFmtId="172" formatCode="#"/>
    <numFmt numFmtId="173" formatCode="#.00"/>
    <numFmt numFmtId="174" formatCode="0.00E+000"/>
    <numFmt numFmtId="175" formatCode="0;[Red]\-0"/>
    <numFmt numFmtId="176" formatCode="hh\:mm&quot; min/km&quot;"/>
    <numFmt numFmtId="177" formatCode="0.00&quot; km/h&quot;"/>
  </numFmts>
  <fonts count="10" x14ac:knownFonts="1">
    <font>
      <sz val="10"/>
      <name val="Arial"/>
      <family val="2"/>
    </font>
    <font>
      <sz val="10"/>
      <color indexed="13"/>
      <name val="Verdana"/>
      <family val="2"/>
    </font>
    <font>
      <sz val="10"/>
      <name val="Verdana"/>
      <family val="2"/>
    </font>
    <font>
      <b/>
      <sz val="10"/>
      <name val="Verdana"/>
      <family val="2"/>
    </font>
    <font>
      <vertAlign val="superscript"/>
      <sz val="10"/>
      <name val="Verdana"/>
      <family val="2"/>
    </font>
    <font>
      <b/>
      <sz val="10"/>
      <color indexed="13"/>
      <name val="Verdana"/>
      <family val="2"/>
    </font>
    <font>
      <sz val="9"/>
      <name val="Verdana"/>
      <family val="2"/>
    </font>
    <font>
      <b/>
      <sz val="9"/>
      <name val="Verdana"/>
      <family val="2"/>
    </font>
    <font>
      <sz val="10"/>
      <color indexed="16"/>
      <name val="Verdana"/>
      <family val="2"/>
    </font>
    <font>
      <sz val="10"/>
      <name val="Arial"/>
      <family val="2"/>
    </font>
  </fonts>
  <fills count="29">
    <fill>
      <patternFill patternType="none"/>
    </fill>
    <fill>
      <patternFill patternType="gray125"/>
    </fill>
    <fill>
      <patternFill patternType="solid">
        <fgColor indexed="53"/>
        <bgColor indexed="60"/>
      </patternFill>
    </fill>
    <fill>
      <patternFill patternType="solid">
        <fgColor indexed="10"/>
        <bgColor indexed="60"/>
      </patternFill>
    </fill>
    <fill>
      <patternFill patternType="solid">
        <fgColor indexed="15"/>
        <bgColor indexed="35"/>
      </patternFill>
    </fill>
    <fill>
      <patternFill patternType="solid">
        <fgColor indexed="11"/>
        <bgColor indexed="49"/>
      </patternFill>
    </fill>
    <fill>
      <patternFill patternType="solid">
        <fgColor indexed="22"/>
        <bgColor indexed="31"/>
      </patternFill>
    </fill>
    <fill>
      <patternFill patternType="solid">
        <fgColor indexed="17"/>
        <bgColor indexed="57"/>
      </patternFill>
    </fill>
    <fill>
      <patternFill patternType="solid">
        <fgColor indexed="13"/>
        <bgColor indexed="34"/>
      </patternFill>
    </fill>
    <fill>
      <patternFill patternType="solid">
        <fgColor indexed="27"/>
        <bgColor indexed="42"/>
      </patternFill>
    </fill>
    <fill>
      <patternFill patternType="solid">
        <fgColor indexed="19"/>
        <bgColor indexed="23"/>
      </patternFill>
    </fill>
    <fill>
      <patternFill patternType="solid">
        <fgColor indexed="43"/>
        <bgColor indexed="26"/>
      </patternFill>
    </fill>
    <fill>
      <patternFill patternType="solid">
        <fgColor indexed="9"/>
        <bgColor indexed="26"/>
      </patternFill>
    </fill>
    <fill>
      <patternFill patternType="solid">
        <fgColor indexed="40"/>
        <bgColor indexed="15"/>
      </patternFill>
    </fill>
    <fill>
      <patternFill patternType="solid">
        <fgColor indexed="49"/>
        <bgColor indexed="11"/>
      </patternFill>
    </fill>
    <fill>
      <patternFill patternType="solid">
        <fgColor indexed="18"/>
        <bgColor indexed="32"/>
      </patternFill>
    </fill>
    <fill>
      <patternFill patternType="solid">
        <fgColor indexed="14"/>
        <bgColor indexed="33"/>
      </patternFill>
    </fill>
    <fill>
      <patternFill patternType="solid">
        <fgColor indexed="57"/>
        <bgColor indexed="17"/>
      </patternFill>
    </fill>
    <fill>
      <patternFill patternType="solid">
        <fgColor indexed="34"/>
        <bgColor indexed="43"/>
      </patternFill>
    </fill>
    <fill>
      <patternFill patternType="solid">
        <fgColor indexed="42"/>
        <bgColor indexed="41"/>
      </patternFill>
    </fill>
    <fill>
      <patternFill patternType="solid">
        <fgColor indexed="24"/>
        <bgColor indexed="55"/>
      </patternFill>
    </fill>
    <fill>
      <patternFill patternType="solid">
        <fgColor indexed="46"/>
        <bgColor indexed="51"/>
      </patternFill>
    </fill>
    <fill>
      <patternFill patternType="solid">
        <fgColor indexed="51"/>
        <bgColor indexed="46"/>
      </patternFill>
    </fill>
    <fill>
      <patternFill patternType="solid">
        <fgColor indexed="26"/>
        <bgColor indexed="9"/>
      </patternFill>
    </fill>
    <fill>
      <patternFill patternType="solid">
        <fgColor indexed="47"/>
        <bgColor indexed="22"/>
      </patternFill>
    </fill>
    <fill>
      <patternFill patternType="solid">
        <fgColor indexed="41"/>
        <bgColor indexed="42"/>
      </patternFill>
    </fill>
    <fill>
      <patternFill patternType="solid">
        <fgColor indexed="31"/>
        <bgColor indexed="22"/>
      </patternFill>
    </fill>
    <fill>
      <patternFill patternType="solid">
        <fgColor indexed="44"/>
        <bgColor indexed="50"/>
      </patternFill>
    </fill>
    <fill>
      <patternFill patternType="solid">
        <fgColor indexed="23"/>
        <bgColor indexed="54"/>
      </patternFill>
    </fill>
  </fills>
  <borders count="13">
    <border>
      <left/>
      <right/>
      <top/>
      <bottom/>
      <diagonal/>
    </border>
    <border>
      <left style="hair">
        <color indexed="8"/>
      </left>
      <right style="hair">
        <color indexed="8"/>
      </right>
      <top style="hair">
        <color indexed="8"/>
      </top>
      <bottom style="hair">
        <color indexed="8"/>
      </bottom>
      <diagonal/>
    </border>
    <border>
      <left style="medium">
        <color indexed="10"/>
      </left>
      <right style="medium">
        <color indexed="10"/>
      </right>
      <top style="medium">
        <color indexed="10"/>
      </top>
      <bottom style="medium">
        <color indexed="10"/>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style="medium">
        <color indexed="8"/>
      </left>
      <right style="medium">
        <color indexed="8"/>
      </right>
      <top style="medium">
        <color indexed="8"/>
      </top>
      <bottom style="medium">
        <color indexed="8"/>
      </bottom>
      <diagonal/>
    </border>
    <border>
      <left style="thick">
        <color indexed="8"/>
      </left>
      <right style="thick">
        <color indexed="8"/>
      </right>
      <top style="thick">
        <color indexed="8"/>
      </top>
      <bottom style="thick">
        <color indexed="8"/>
      </bottom>
      <diagonal/>
    </border>
    <border>
      <left style="hair">
        <color indexed="8"/>
      </left>
      <right style="hair">
        <color indexed="8"/>
      </right>
      <top style="hair">
        <color indexed="8"/>
      </top>
      <bottom/>
      <diagonal/>
    </border>
    <border>
      <left/>
      <right/>
      <top/>
      <bottom style="hair">
        <color indexed="8"/>
      </bottom>
      <diagonal/>
    </border>
  </borders>
  <cellStyleXfs count="7">
    <xf numFmtId="0" fontId="0" fillId="0" borderId="0"/>
    <xf numFmtId="164" fontId="1" fillId="2" borderId="0"/>
    <xf numFmtId="0" fontId="2" fillId="3" borderId="0"/>
    <xf numFmtId="0" fontId="2" fillId="4" borderId="0"/>
    <xf numFmtId="2" fontId="2" fillId="2" borderId="0"/>
    <xf numFmtId="0" fontId="9" fillId="5" borderId="0" applyNumberFormat="0" applyFont="0" applyBorder="0" applyAlignment="0" applyProtection="0"/>
    <xf numFmtId="0" fontId="2" fillId="0" borderId="0"/>
  </cellStyleXfs>
  <cellXfs count="241">
    <xf numFmtId="0" fontId="0" fillId="0" borderId="0" xfId="0"/>
    <xf numFmtId="0" fontId="2" fillId="0" borderId="0" xfId="6" applyFont="1" applyAlignment="1">
      <alignment horizontal="left"/>
    </xf>
    <xf numFmtId="0" fontId="3" fillId="0" borderId="0" xfId="6" applyFont="1" applyBorder="1" applyAlignment="1">
      <alignment horizontal="center"/>
    </xf>
    <xf numFmtId="0" fontId="3" fillId="0" borderId="0" xfId="6" applyFont="1" applyAlignment="1">
      <alignment horizontal="center"/>
    </xf>
    <xf numFmtId="0" fontId="3" fillId="0" borderId="0" xfId="6" applyFont="1" applyAlignment="1">
      <alignment horizontal="left"/>
    </xf>
    <xf numFmtId="0" fontId="2" fillId="6" borderId="1" xfId="6" applyFill="1" applyBorder="1" applyAlignment="1" applyProtection="1">
      <protection locked="0"/>
    </xf>
    <xf numFmtId="0" fontId="2" fillId="4" borderId="0" xfId="6" applyFont="1" applyFill="1" applyAlignment="1">
      <alignment horizontal="center"/>
    </xf>
    <xf numFmtId="0" fontId="2" fillId="7" borderId="0" xfId="6" applyFont="1" applyFill="1" applyAlignment="1">
      <alignment horizontal="center"/>
    </xf>
    <xf numFmtId="165" fontId="2" fillId="6" borderId="1" xfId="6" applyNumberFormat="1" applyFill="1" applyBorder="1" applyAlignment="1" applyProtection="1">
      <protection locked="0"/>
    </xf>
    <xf numFmtId="0" fontId="2" fillId="2" borderId="0" xfId="6" applyFont="1" applyFill="1" applyAlignment="1">
      <alignment horizontal="center"/>
    </xf>
    <xf numFmtId="0" fontId="2" fillId="3" borderId="0" xfId="6" applyFont="1" applyFill="1" applyAlignment="1">
      <alignment horizontal="center"/>
    </xf>
    <xf numFmtId="0" fontId="2" fillId="8" borderId="0" xfId="6" applyFont="1" applyFill="1" applyAlignment="1">
      <alignment horizontal="right"/>
    </xf>
    <xf numFmtId="2" fontId="2" fillId="7" borderId="0" xfId="6" applyNumberFormat="1" applyFill="1"/>
    <xf numFmtId="0" fontId="2" fillId="8" borderId="0" xfId="6" applyFont="1" applyFill="1" applyAlignment="1">
      <alignment horizontal="center"/>
    </xf>
    <xf numFmtId="0" fontId="2" fillId="0" borderId="0" xfId="6" applyFont="1" applyProtection="1"/>
    <xf numFmtId="10" fontId="2" fillId="0" borderId="0" xfId="6" applyNumberFormat="1" applyFont="1" applyProtection="1"/>
    <xf numFmtId="0" fontId="3" fillId="0" borderId="0" xfId="6" applyFont="1" applyProtection="1"/>
    <xf numFmtId="10" fontId="3" fillId="0" borderId="0" xfId="6" applyNumberFormat="1" applyFont="1" applyProtection="1"/>
    <xf numFmtId="165" fontId="2" fillId="0" borderId="0" xfId="6" applyNumberFormat="1" applyFont="1" applyProtection="1"/>
    <xf numFmtId="10" fontId="2" fillId="0" borderId="0" xfId="6" applyNumberFormat="1" applyFont="1" applyFill="1" applyProtection="1"/>
    <xf numFmtId="0" fontId="2" fillId="8" borderId="0" xfId="6" applyFont="1" applyFill="1" applyBorder="1" applyProtection="1"/>
    <xf numFmtId="0" fontId="2" fillId="0" borderId="0" xfId="0" applyFont="1" applyProtection="1"/>
    <xf numFmtId="0" fontId="2" fillId="0" borderId="0" xfId="6" applyFont="1" applyBorder="1" applyProtection="1"/>
    <xf numFmtId="0" fontId="2" fillId="6" borderId="1" xfId="6" applyFont="1" applyFill="1" applyBorder="1" applyProtection="1"/>
    <xf numFmtId="0" fontId="2" fillId="0" borderId="0" xfId="6" applyFont="1" applyFill="1" applyProtection="1"/>
    <xf numFmtId="0" fontId="2" fillId="0" borderId="0" xfId="6" applyFont="1"/>
    <xf numFmtId="2" fontId="2" fillId="8" borderId="0" xfId="6" applyNumberFormat="1" applyFont="1" applyFill="1" applyProtection="1"/>
    <xf numFmtId="0" fontId="2" fillId="8" borderId="0" xfId="0" applyFont="1" applyFill="1" applyProtection="1"/>
    <xf numFmtId="10" fontId="2" fillId="8" borderId="0" xfId="6" applyNumberFormat="1" applyFont="1" applyFill="1" applyProtection="1"/>
    <xf numFmtId="0" fontId="3" fillId="0" borderId="0" xfId="6" applyFont="1" applyAlignment="1" applyProtection="1">
      <alignment horizontal="center"/>
    </xf>
    <xf numFmtId="0" fontId="2" fillId="4" borderId="0" xfId="6" applyFont="1" applyFill="1" applyAlignment="1" applyProtection="1">
      <alignment horizontal="center"/>
    </xf>
    <xf numFmtId="0" fontId="2" fillId="7" borderId="0" xfId="6" applyFont="1" applyFill="1" applyAlignment="1" applyProtection="1">
      <alignment horizontal="center"/>
    </xf>
    <xf numFmtId="0" fontId="3" fillId="9" borderId="0" xfId="6" applyFont="1" applyFill="1" applyProtection="1"/>
    <xf numFmtId="165" fontId="2" fillId="9" borderId="0" xfId="6" applyNumberFormat="1" applyFont="1" applyFill="1" applyProtection="1"/>
    <xf numFmtId="0" fontId="2" fillId="9" borderId="0" xfId="6" applyFont="1" applyFill="1" applyProtection="1"/>
    <xf numFmtId="0" fontId="2" fillId="8" borderId="0" xfId="6" applyFont="1" applyFill="1" applyProtection="1"/>
    <xf numFmtId="0" fontId="2" fillId="10" borderId="0" xfId="6" applyFont="1" applyFill="1" applyAlignment="1" applyProtection="1">
      <alignment horizontal="center"/>
    </xf>
    <xf numFmtId="0" fontId="2" fillId="3" borderId="0" xfId="6" applyFont="1" applyFill="1" applyAlignment="1" applyProtection="1">
      <alignment horizontal="center"/>
    </xf>
    <xf numFmtId="0" fontId="2" fillId="0" borderId="0" xfId="6" applyFont="1" applyFill="1" applyBorder="1" applyProtection="1"/>
    <xf numFmtId="166" fontId="2" fillId="0" borderId="0" xfId="6" applyNumberFormat="1" applyFont="1" applyProtection="1"/>
    <xf numFmtId="167" fontId="2" fillId="0" borderId="0" xfId="6" applyNumberFormat="1" applyFont="1" applyProtection="1"/>
    <xf numFmtId="2" fontId="2" fillId="0" borderId="0" xfId="6" applyNumberFormat="1" applyFont="1" applyFill="1" applyBorder="1" applyProtection="1"/>
    <xf numFmtId="168" fontId="2" fillId="0" borderId="0" xfId="6" applyNumberFormat="1" applyFont="1" applyProtection="1"/>
    <xf numFmtId="10" fontId="2" fillId="0" borderId="0" xfId="6" applyNumberFormat="1" applyFont="1" applyFill="1" applyBorder="1" applyProtection="1"/>
    <xf numFmtId="0" fontId="3" fillId="0" borderId="0" xfId="6" applyFont="1"/>
    <xf numFmtId="0" fontId="2" fillId="8" borderId="0" xfId="6" applyFont="1" applyFill="1" applyBorder="1" applyProtection="1">
      <protection locked="0"/>
    </xf>
    <xf numFmtId="0" fontId="2" fillId="8" borderId="0" xfId="6" applyFont="1" applyFill="1"/>
    <xf numFmtId="1" fontId="2" fillId="8" borderId="0" xfId="6" applyNumberFormat="1" applyFont="1" applyFill="1"/>
    <xf numFmtId="1" fontId="2" fillId="0" borderId="0" xfId="6" applyNumberFormat="1" applyFont="1"/>
    <xf numFmtId="0" fontId="2" fillId="0" borderId="0" xfId="6" applyFont="1" applyAlignment="1">
      <alignment wrapText="1"/>
    </xf>
    <xf numFmtId="0" fontId="2" fillId="0" borderId="0" xfId="6" applyFont="1" applyBorder="1"/>
    <xf numFmtId="0" fontId="2" fillId="0" borderId="0" xfId="0" applyFont="1"/>
    <xf numFmtId="0" fontId="2" fillId="0" borderId="0" xfId="6" applyFont="1" applyProtection="1">
      <protection hidden="1"/>
    </xf>
    <xf numFmtId="1" fontId="2" fillId="8" borderId="2" xfId="6" applyNumberFormat="1" applyFont="1" applyFill="1" applyBorder="1"/>
    <xf numFmtId="0" fontId="2" fillId="6" borderId="1" xfId="6" applyFont="1" applyFill="1" applyBorder="1"/>
    <xf numFmtId="0" fontId="2" fillId="11" borderId="0" xfId="6" applyFont="1" applyFill="1" applyAlignment="1">
      <alignment horizontal="right"/>
    </xf>
    <xf numFmtId="0" fontId="3" fillId="8" borderId="3" xfId="6" applyFont="1" applyFill="1" applyBorder="1"/>
    <xf numFmtId="0" fontId="2" fillId="8" borderId="4" xfId="6" applyFont="1" applyFill="1" applyBorder="1"/>
    <xf numFmtId="0" fontId="2" fillId="8" borderId="5" xfId="6" applyFont="1" applyFill="1" applyBorder="1"/>
    <xf numFmtId="0" fontId="2" fillId="8" borderId="6" xfId="6" applyFont="1" applyFill="1" applyBorder="1"/>
    <xf numFmtId="0" fontId="2" fillId="8" borderId="7" xfId="6" applyFont="1" applyFill="1" applyBorder="1"/>
    <xf numFmtId="0" fontId="2" fillId="8" borderId="8" xfId="6" applyFont="1" applyFill="1" applyBorder="1"/>
    <xf numFmtId="49" fontId="2" fillId="11" borderId="0" xfId="6" applyNumberFormat="1" applyFont="1" applyFill="1" applyAlignment="1">
      <alignment horizontal="right"/>
    </xf>
    <xf numFmtId="49" fontId="2" fillId="0" borderId="0" xfId="6" applyNumberFormat="1" applyFont="1"/>
    <xf numFmtId="0" fontId="2" fillId="0" borderId="0" xfId="6"/>
    <xf numFmtId="0" fontId="3" fillId="0" borderId="0" xfId="6" applyFont="1" applyAlignment="1">
      <alignment horizontal="center" vertical="center"/>
    </xf>
    <xf numFmtId="165" fontId="2" fillId="6" borderId="1" xfId="6" applyNumberFormat="1" applyFill="1" applyBorder="1" applyProtection="1">
      <protection locked="0"/>
    </xf>
    <xf numFmtId="1" fontId="2" fillId="6" borderId="1" xfId="6" applyNumberFormat="1" applyFill="1" applyBorder="1" applyProtection="1">
      <protection locked="0"/>
    </xf>
    <xf numFmtId="2" fontId="2" fillId="8" borderId="0" xfId="6" applyNumberFormat="1" applyFill="1" applyBorder="1" applyProtection="1"/>
    <xf numFmtId="0" fontId="2" fillId="8" borderId="0" xfId="6" applyNumberFormat="1" applyFill="1"/>
    <xf numFmtId="1" fontId="2" fillId="8" borderId="0" xfId="6" applyNumberFormat="1" applyFill="1"/>
    <xf numFmtId="0" fontId="2" fillId="6" borderId="1" xfId="6" applyFill="1" applyBorder="1" applyProtection="1">
      <protection locked="0"/>
    </xf>
    <xf numFmtId="1" fontId="2" fillId="8" borderId="0" xfId="6" applyNumberFormat="1" applyFill="1" applyBorder="1" applyProtection="1"/>
    <xf numFmtId="165" fontId="2" fillId="8" borderId="2" xfId="6" applyNumberFormat="1" applyFill="1" applyBorder="1"/>
    <xf numFmtId="164" fontId="2" fillId="0" borderId="0" xfId="6" applyNumberFormat="1" applyFont="1"/>
    <xf numFmtId="169" fontId="2" fillId="0" borderId="0" xfId="6" applyNumberFormat="1" applyFont="1"/>
    <xf numFmtId="170" fontId="2" fillId="0" borderId="0" xfId="6" applyNumberFormat="1" applyFont="1"/>
    <xf numFmtId="2" fontId="2" fillId="0" borderId="0" xfId="6" applyNumberFormat="1" applyFont="1"/>
    <xf numFmtId="0" fontId="2" fillId="0" borderId="6" xfId="6" applyFont="1" applyBorder="1"/>
    <xf numFmtId="164" fontId="3" fillId="12" borderId="0" xfId="6" applyNumberFormat="1" applyFont="1" applyFill="1"/>
    <xf numFmtId="169" fontId="3" fillId="12" borderId="0" xfId="6" applyNumberFormat="1" applyFont="1" applyFill="1"/>
    <xf numFmtId="170" fontId="3" fillId="12" borderId="0" xfId="6" applyNumberFormat="1" applyFont="1" applyFill="1"/>
    <xf numFmtId="2" fontId="3" fillId="12" borderId="0" xfId="6" applyNumberFormat="1" applyFont="1" applyFill="1"/>
    <xf numFmtId="0" fontId="3" fillId="12" borderId="0" xfId="6" applyFont="1" applyFill="1" applyBorder="1"/>
    <xf numFmtId="0" fontId="3" fillId="12" borderId="0" xfId="6" applyFont="1" applyFill="1"/>
    <xf numFmtId="164" fontId="3" fillId="0" borderId="0" xfId="6" applyNumberFormat="1" applyFont="1" applyAlignment="1">
      <alignment horizontal="center"/>
    </xf>
    <xf numFmtId="169" fontId="3" fillId="0" borderId="0" xfId="6" applyNumberFormat="1" applyFont="1" applyAlignment="1">
      <alignment horizontal="center" wrapText="1"/>
    </xf>
    <xf numFmtId="170" fontId="3" fillId="0" borderId="0" xfId="6" applyNumberFormat="1" applyFont="1" applyAlignment="1">
      <alignment horizontal="center" wrapText="1"/>
    </xf>
    <xf numFmtId="2" fontId="3" fillId="0" borderId="0" xfId="6" applyNumberFormat="1" applyFont="1" applyAlignment="1">
      <alignment horizontal="center" wrapText="1"/>
    </xf>
    <xf numFmtId="0" fontId="3" fillId="0" borderId="6" xfId="6" applyFont="1" applyBorder="1" applyAlignment="1">
      <alignment horizontal="center"/>
    </xf>
    <xf numFmtId="0" fontId="3" fillId="0" borderId="0" xfId="6" applyFont="1" applyAlignment="1">
      <alignment horizontal="center" vertical="center" wrapText="1"/>
    </xf>
    <xf numFmtId="0" fontId="3" fillId="3" borderId="9" xfId="6" applyFont="1" applyFill="1" applyBorder="1" applyAlignment="1">
      <alignment horizontal="center" vertical="center"/>
    </xf>
    <xf numFmtId="0" fontId="3" fillId="13" borderId="9" xfId="6" applyFont="1" applyFill="1" applyBorder="1" applyAlignment="1">
      <alignment horizontal="center" vertical="center"/>
    </xf>
    <xf numFmtId="0" fontId="3" fillId="14" borderId="9" xfId="6" applyFont="1" applyFill="1" applyBorder="1" applyAlignment="1">
      <alignment horizontal="center" vertical="center"/>
    </xf>
    <xf numFmtId="0" fontId="5" fillId="15" borderId="9" xfId="6" applyFont="1" applyFill="1" applyBorder="1" applyAlignment="1">
      <alignment horizontal="center" vertical="center"/>
    </xf>
    <xf numFmtId="0" fontId="3" fillId="12" borderId="0" xfId="6" applyFont="1" applyFill="1" applyAlignment="1">
      <alignment horizontal="center" vertical="center" wrapText="1"/>
    </xf>
    <xf numFmtId="1" fontId="3" fillId="16" borderId="9" xfId="6" applyNumberFormat="1" applyFont="1" applyFill="1" applyBorder="1" applyAlignment="1">
      <alignment horizontal="center" vertical="center"/>
    </xf>
    <xf numFmtId="0" fontId="3" fillId="2" borderId="9" xfId="6" applyFont="1" applyFill="1" applyBorder="1" applyAlignment="1">
      <alignment horizontal="center" vertical="center"/>
    </xf>
    <xf numFmtId="169" fontId="3" fillId="17" borderId="10" xfId="6" applyNumberFormat="1" applyFont="1" applyFill="1" applyBorder="1" applyAlignment="1">
      <alignment horizontal="center" vertical="center"/>
    </xf>
    <xf numFmtId="164" fontId="3" fillId="0" borderId="0" xfId="6" applyNumberFormat="1" applyFont="1" applyFill="1"/>
    <xf numFmtId="169" fontId="3" fillId="0" borderId="0" xfId="6" applyNumberFormat="1" applyFont="1" applyFill="1"/>
    <xf numFmtId="170" fontId="3" fillId="0" borderId="0" xfId="6" applyNumberFormat="1" applyFont="1" applyFill="1"/>
    <xf numFmtId="2" fontId="3" fillId="0" borderId="0" xfId="6" applyNumberFormat="1" applyFont="1" applyFill="1"/>
    <xf numFmtId="0" fontId="3" fillId="0" borderId="0" xfId="6" applyFont="1" applyFill="1" applyBorder="1"/>
    <xf numFmtId="0" fontId="3" fillId="0" borderId="0" xfId="6" applyFont="1" applyFill="1"/>
    <xf numFmtId="164" fontId="2" fillId="0" borderId="0" xfId="6" applyNumberFormat="1"/>
    <xf numFmtId="169" fontId="2" fillId="0" borderId="0" xfId="6" applyNumberFormat="1"/>
    <xf numFmtId="10" fontId="2" fillId="0" borderId="0" xfId="6" applyNumberFormat="1" applyFont="1"/>
    <xf numFmtId="2" fontId="2" fillId="12" borderId="0" xfId="6" applyNumberFormat="1" applyFont="1" applyFill="1"/>
    <xf numFmtId="0" fontId="2" fillId="0" borderId="6" xfId="6" applyBorder="1"/>
    <xf numFmtId="0" fontId="2" fillId="18" borderId="6" xfId="6" applyFont="1" applyFill="1" applyBorder="1"/>
    <xf numFmtId="0" fontId="2" fillId="18" borderId="6" xfId="0" applyFont="1" applyFill="1" applyBorder="1"/>
    <xf numFmtId="165" fontId="2" fillId="18" borderId="6" xfId="6" applyNumberFormat="1" applyFont="1" applyFill="1" applyBorder="1"/>
    <xf numFmtId="165" fontId="2" fillId="18" borderId="8" xfId="6" applyNumberFormat="1" applyFont="1" applyFill="1" applyBorder="1"/>
    <xf numFmtId="164" fontId="2" fillId="0" borderId="0" xfId="0" applyNumberFormat="1" applyFont="1"/>
    <xf numFmtId="169" fontId="2" fillId="0" borderId="0" xfId="0" applyNumberFormat="1" applyFont="1"/>
    <xf numFmtId="1" fontId="2" fillId="0" borderId="0" xfId="0" applyNumberFormat="1" applyFont="1" applyFill="1"/>
    <xf numFmtId="1" fontId="3" fillId="21" borderId="9" xfId="0" applyNumberFormat="1" applyFont="1" applyFill="1" applyBorder="1" applyAlignment="1">
      <alignment horizontal="center" vertical="center"/>
    </xf>
    <xf numFmtId="0" fontId="3" fillId="22" borderId="1" xfId="0" applyFont="1" applyFill="1" applyBorder="1"/>
    <xf numFmtId="164" fontId="3" fillId="0" borderId="0" xfId="0" applyNumberFormat="1" applyFont="1"/>
    <xf numFmtId="169" fontId="3" fillId="0" borderId="0" xfId="0" applyNumberFormat="1" applyFont="1"/>
    <xf numFmtId="1" fontId="3" fillId="19" borderId="0" xfId="0" applyNumberFormat="1" applyFont="1" applyFill="1"/>
    <xf numFmtId="1" fontId="3" fillId="19" borderId="7" xfId="0" applyNumberFormat="1" applyFont="1" applyFill="1" applyBorder="1" applyAlignment="1">
      <alignment horizontal="center"/>
    </xf>
    <xf numFmtId="1" fontId="3" fillId="19" borderId="12" xfId="0" applyNumberFormat="1" applyFont="1" applyFill="1" applyBorder="1" applyAlignment="1">
      <alignment horizontal="center" wrapText="1"/>
    </xf>
    <xf numFmtId="1" fontId="3" fillId="19" borderId="12" xfId="0" applyNumberFormat="1" applyFont="1" applyFill="1" applyBorder="1" applyAlignment="1">
      <alignment horizontal="center"/>
    </xf>
    <xf numFmtId="1" fontId="3" fillId="19" borderId="8" xfId="0" applyNumberFormat="1" applyFont="1" applyFill="1" applyBorder="1" applyAlignment="1">
      <alignment horizontal="center" wrapText="1"/>
    </xf>
    <xf numFmtId="1" fontId="3" fillId="4" borderId="9" xfId="0" applyNumberFormat="1" applyFont="1" applyFill="1" applyBorder="1" applyAlignment="1">
      <alignment horizontal="center" vertical="center"/>
    </xf>
    <xf numFmtId="0" fontId="3" fillId="4" borderId="0" xfId="0" applyFont="1" applyFill="1"/>
    <xf numFmtId="1" fontId="2" fillId="19" borderId="0" xfId="0" applyNumberFormat="1" applyFont="1" applyFill="1"/>
    <xf numFmtId="0" fontId="3" fillId="0" borderId="0" xfId="0" applyFont="1"/>
    <xf numFmtId="0" fontId="2" fillId="0" borderId="0" xfId="0" applyFont="1" applyFill="1"/>
    <xf numFmtId="171" fontId="2" fillId="0" borderId="0" xfId="0" applyNumberFormat="1" applyFont="1"/>
    <xf numFmtId="169" fontId="2" fillId="0" borderId="0" xfId="0" applyNumberFormat="1" applyFont="1" applyFill="1"/>
    <xf numFmtId="171" fontId="3" fillId="0" borderId="0" xfId="0" applyNumberFormat="1" applyFont="1" applyAlignment="1">
      <alignment horizontal="center"/>
    </xf>
    <xf numFmtId="0" fontId="3" fillId="23" borderId="0" xfId="0" applyFont="1" applyFill="1" applyAlignment="1">
      <alignment horizontal="center"/>
    </xf>
    <xf numFmtId="171" fontId="3" fillId="0" borderId="0" xfId="0" applyNumberFormat="1" applyFont="1"/>
    <xf numFmtId="169" fontId="3" fillId="0" borderId="0" xfId="0" applyNumberFormat="1" applyFont="1" applyFill="1"/>
    <xf numFmtId="0" fontId="3" fillId="24" borderId="0" xfId="0" applyFont="1" applyFill="1" applyAlignment="1">
      <alignment horizontal="center"/>
    </xf>
    <xf numFmtId="0" fontId="3" fillId="25" borderId="0" xfId="0" applyFont="1" applyFill="1"/>
    <xf numFmtId="0" fontId="3" fillId="23" borderId="0" xfId="0" applyFont="1" applyFill="1"/>
    <xf numFmtId="0" fontId="3" fillId="24" borderId="0" xfId="0" applyFont="1" applyFill="1"/>
    <xf numFmtId="0" fontId="2" fillId="23" borderId="0" xfId="0" applyFont="1" applyFill="1"/>
    <xf numFmtId="0" fontId="2" fillId="24" borderId="0" xfId="0" applyFont="1" applyFill="1"/>
    <xf numFmtId="0" fontId="2" fillId="25" borderId="0" xfId="0" applyFont="1" applyFill="1"/>
    <xf numFmtId="1" fontId="0" fillId="0" borderId="0" xfId="0" applyNumberFormat="1" applyFill="1"/>
    <xf numFmtId="0" fontId="6" fillId="0" borderId="0" xfId="0" applyFont="1"/>
    <xf numFmtId="0" fontId="7" fillId="0" borderId="0" xfId="0" applyFont="1" applyAlignment="1">
      <alignment horizontal="center"/>
    </xf>
    <xf numFmtId="0" fontId="7" fillId="0" borderId="0" xfId="0" applyFont="1"/>
    <xf numFmtId="0" fontId="6" fillId="8" borderId="0" xfId="0" applyFont="1" applyFill="1" applyBorder="1"/>
    <xf numFmtId="0" fontId="6" fillId="6" borderId="1" xfId="0" applyFont="1" applyFill="1" applyBorder="1"/>
    <xf numFmtId="172" fontId="6" fillId="8" borderId="0" xfId="0" applyNumberFormat="1" applyFont="1" applyFill="1"/>
    <xf numFmtId="0" fontId="6" fillId="8" borderId="0" xfId="0" applyFont="1" applyFill="1" applyAlignment="1">
      <alignment horizontal="right"/>
    </xf>
    <xf numFmtId="166" fontId="7" fillId="0" borderId="0" xfId="0" applyNumberFormat="1" applyFont="1" applyAlignment="1">
      <alignment horizontal="center"/>
    </xf>
    <xf numFmtId="0" fontId="6" fillId="11" borderId="0" xfId="0" applyFont="1" applyFill="1" applyAlignment="1">
      <alignment horizontal="center"/>
    </xf>
    <xf numFmtId="173" fontId="6" fillId="11" borderId="0" xfId="0" applyNumberFormat="1" applyFont="1" applyFill="1" applyAlignment="1">
      <alignment horizontal="center"/>
    </xf>
    <xf numFmtId="0" fontId="6" fillId="11" borderId="0" xfId="0" applyFont="1" applyFill="1"/>
    <xf numFmtId="0" fontId="6" fillId="0" borderId="0" xfId="0" applyFont="1" applyFill="1" applyAlignment="1">
      <alignment horizontal="center"/>
    </xf>
    <xf numFmtId="0" fontId="6" fillId="26" borderId="0" xfId="0" applyFont="1" applyFill="1" applyAlignment="1">
      <alignment horizontal="center"/>
    </xf>
    <xf numFmtId="172" fontId="6" fillId="26" borderId="0" xfId="0" applyNumberFormat="1" applyFont="1" applyFill="1" applyAlignment="1">
      <alignment horizontal="center"/>
    </xf>
    <xf numFmtId="0" fontId="6" fillId="26" borderId="0" xfId="0" applyFont="1" applyFill="1"/>
    <xf numFmtId="172" fontId="6" fillId="11" borderId="0" xfId="0" applyNumberFormat="1" applyFont="1" applyFill="1" applyAlignment="1">
      <alignment horizontal="center"/>
    </xf>
    <xf numFmtId="174" fontId="6" fillId="0" borderId="0" xfId="0" applyNumberFormat="1" applyFont="1"/>
    <xf numFmtId="0" fontId="7" fillId="0" borderId="0" xfId="0" applyFont="1" applyFill="1" applyAlignment="1">
      <alignment horizontal="center"/>
    </xf>
    <xf numFmtId="173" fontId="6" fillId="26" borderId="0" xfId="0" applyNumberFormat="1" applyFont="1" applyFill="1" applyAlignment="1">
      <alignment horizontal="center"/>
    </xf>
    <xf numFmtId="0" fontId="6" fillId="0" borderId="0" xfId="0" applyFont="1" applyAlignment="1">
      <alignment horizontal="center"/>
    </xf>
    <xf numFmtId="172" fontId="7" fillId="0" borderId="0" xfId="0" applyNumberFormat="1" applyFont="1"/>
    <xf numFmtId="167" fontId="7" fillId="0" borderId="0" xfId="0" applyNumberFormat="1" applyFont="1"/>
    <xf numFmtId="0" fontId="6" fillId="8" borderId="0" xfId="0" applyFont="1" applyFill="1"/>
    <xf numFmtId="166" fontId="6" fillId="0" borderId="0" xfId="0" applyNumberFormat="1" applyFont="1"/>
    <xf numFmtId="0" fontId="7" fillId="23" borderId="0" xfId="0" applyFont="1" applyFill="1"/>
    <xf numFmtId="172" fontId="7" fillId="23" borderId="0" xfId="0" applyNumberFormat="1" applyFont="1" applyFill="1"/>
    <xf numFmtId="167" fontId="7" fillId="23" borderId="0" xfId="0" applyNumberFormat="1" applyFont="1" applyFill="1"/>
    <xf numFmtId="0" fontId="6" fillId="23" borderId="0" xfId="0" applyFont="1" applyFill="1" applyAlignment="1">
      <alignment wrapText="1"/>
    </xf>
    <xf numFmtId="172" fontId="6" fillId="23" borderId="0" xfId="0" applyNumberFormat="1" applyFont="1" applyFill="1"/>
    <xf numFmtId="167" fontId="6" fillId="23" borderId="0" xfId="0" applyNumberFormat="1" applyFont="1" applyFill="1"/>
    <xf numFmtId="172" fontId="6" fillId="8" borderId="0" xfId="0" applyNumberFormat="1" applyFont="1" applyFill="1" applyBorder="1"/>
    <xf numFmtId="1" fontId="2" fillId="8" borderId="0" xfId="6" applyNumberFormat="1" applyFont="1" applyFill="1" applyProtection="1"/>
    <xf numFmtId="0" fontId="6" fillId="8" borderId="2" xfId="0" applyFont="1" applyFill="1" applyBorder="1"/>
    <xf numFmtId="0" fontId="3" fillId="11" borderId="0" xfId="6" applyFont="1" applyFill="1"/>
    <xf numFmtId="0" fontId="3" fillId="11" borderId="0" xfId="6" applyFont="1" applyFill="1" applyAlignment="1">
      <alignment horizontal="center"/>
    </xf>
    <xf numFmtId="0" fontId="3" fillId="27" borderId="0" xfId="6" applyFont="1" applyFill="1" applyAlignment="1">
      <alignment horizontal="center"/>
    </xf>
    <xf numFmtId="0" fontId="3" fillId="24" borderId="0" xfId="6" applyFont="1" applyFill="1" applyAlignment="1">
      <alignment horizontal="center"/>
    </xf>
    <xf numFmtId="0" fontId="2" fillId="0" borderId="0" xfId="6" applyFont="1" applyProtection="1">
      <protection locked="0"/>
    </xf>
    <xf numFmtId="175" fontId="2" fillId="0" borderId="0" xfId="6" applyNumberFormat="1" applyProtection="1">
      <protection locked="0"/>
    </xf>
    <xf numFmtId="170" fontId="2" fillId="11" borderId="0" xfId="6" applyNumberFormat="1" applyFill="1"/>
    <xf numFmtId="0" fontId="2" fillId="27" borderId="0" xfId="6" applyFill="1"/>
    <xf numFmtId="175" fontId="2" fillId="24" borderId="0" xfId="6" applyNumberFormat="1" applyFill="1"/>
    <xf numFmtId="165" fontId="2" fillId="0" borderId="0" xfId="6" applyNumberFormat="1"/>
    <xf numFmtId="0" fontId="2" fillId="0" borderId="0" xfId="6" applyProtection="1">
      <protection locked="0"/>
    </xf>
    <xf numFmtId="175" fontId="2" fillId="8" borderId="0" xfId="6" applyNumberFormat="1" applyFill="1" applyProtection="1"/>
    <xf numFmtId="170" fontId="2" fillId="8" borderId="0" xfId="6" applyNumberFormat="1" applyFill="1"/>
    <xf numFmtId="0" fontId="2" fillId="8" borderId="0" xfId="6" applyFill="1"/>
    <xf numFmtId="0" fontId="2" fillId="28" borderId="0" xfId="6" applyFill="1"/>
    <xf numFmtId="10" fontId="2" fillId="8" borderId="0" xfId="6" applyNumberFormat="1" applyFill="1"/>
    <xf numFmtId="0" fontId="3" fillId="0" borderId="0" xfId="6" applyFont="1" applyFill="1" applyAlignment="1">
      <alignment horizontal="center"/>
    </xf>
    <xf numFmtId="0" fontId="2" fillId="0" borderId="0" xfId="6" applyFill="1"/>
    <xf numFmtId="0" fontId="2" fillId="28" borderId="0" xfId="6" applyFill="1" applyProtection="1"/>
    <xf numFmtId="175" fontId="2" fillId="11" borderId="0" xfId="6" applyNumberFormat="1" applyFill="1"/>
    <xf numFmtId="170" fontId="2" fillId="0" borderId="0" xfId="6" applyNumberFormat="1"/>
    <xf numFmtId="175" fontId="2" fillId="0" borderId="0" xfId="6" applyNumberFormat="1" applyFill="1"/>
    <xf numFmtId="165" fontId="2" fillId="0" borderId="0" xfId="0" applyNumberFormat="1" applyFont="1"/>
    <xf numFmtId="0" fontId="3" fillId="6" borderId="1" xfId="0" applyFont="1" applyFill="1" applyBorder="1"/>
    <xf numFmtId="165" fontId="3" fillId="6" borderId="1" xfId="0" applyNumberFormat="1" applyFont="1" applyFill="1" applyBorder="1"/>
    <xf numFmtId="165" fontId="3" fillId="0" borderId="0" xfId="0" applyNumberFormat="1" applyFont="1" applyAlignment="1">
      <alignment horizontal="center"/>
    </xf>
    <xf numFmtId="0" fontId="3" fillId="0" borderId="0" xfId="0" applyFont="1" applyAlignment="1">
      <alignment horizontal="center"/>
    </xf>
    <xf numFmtId="165" fontId="2" fillId="6" borderId="1" xfId="0" applyNumberFormat="1" applyFont="1" applyFill="1" applyBorder="1"/>
    <xf numFmtId="169" fontId="8" fillId="8" borderId="0" xfId="0" applyNumberFormat="1" applyFont="1" applyFill="1"/>
    <xf numFmtId="0" fontId="2" fillId="6" borderId="1" xfId="0" applyFont="1" applyFill="1" applyBorder="1"/>
    <xf numFmtId="21" fontId="2" fillId="6" borderId="1" xfId="0" applyNumberFormat="1" applyFont="1" applyFill="1" applyBorder="1"/>
    <xf numFmtId="176" fontId="2" fillId="8" borderId="0" xfId="0" applyNumberFormat="1" applyFont="1" applyFill="1"/>
    <xf numFmtId="177" fontId="2" fillId="8" borderId="0" xfId="0" applyNumberFormat="1" applyFont="1" applyFill="1"/>
    <xf numFmtId="166" fontId="2" fillId="0" borderId="0" xfId="0" applyNumberFormat="1" applyFont="1"/>
    <xf numFmtId="0" fontId="2" fillId="0" borderId="0" xfId="0" applyNumberFormat="1" applyFont="1"/>
    <xf numFmtId="21" fontId="2" fillId="0" borderId="0" xfId="0" applyNumberFormat="1" applyFont="1"/>
    <xf numFmtId="0" fontId="3" fillId="0" borderId="0" xfId="6" applyFont="1" applyBorder="1" applyAlignment="1">
      <alignment horizontal="center"/>
    </xf>
    <xf numFmtId="0" fontId="3" fillId="0" borderId="0" xfId="6" applyFont="1" applyAlignment="1">
      <alignment horizontal="left"/>
    </xf>
    <xf numFmtId="0" fontId="2" fillId="6" borderId="1" xfId="6" applyFont="1" applyFill="1" applyBorder="1" applyAlignment="1" applyProtection="1">
      <alignment horizontal="left"/>
      <protection locked="0"/>
    </xf>
    <xf numFmtId="0" fontId="3" fillId="0" borderId="0" xfId="6" applyFont="1" applyBorder="1" applyAlignment="1" applyProtection="1">
      <alignment horizontal="center"/>
    </xf>
    <xf numFmtId="0" fontId="3" fillId="9" borderId="0" xfId="0" applyFont="1" applyFill="1" applyAlignment="1">
      <alignment horizontal="center"/>
    </xf>
    <xf numFmtId="0" fontId="3" fillId="0" borderId="0" xfId="0" applyFont="1" applyAlignment="1" applyProtection="1">
      <alignment horizontal="center"/>
    </xf>
    <xf numFmtId="0" fontId="3" fillId="0" borderId="0" xfId="6" applyFont="1" applyAlignment="1">
      <alignment horizontal="center" vertical="center"/>
    </xf>
    <xf numFmtId="0" fontId="2" fillId="0" borderId="0" xfId="6" applyAlignment="1">
      <alignment horizontal="center" vertical="center" wrapText="1"/>
    </xf>
    <xf numFmtId="0" fontId="3" fillId="18" borderId="11" xfId="6" applyFont="1" applyFill="1" applyBorder="1" applyAlignment="1">
      <alignment horizontal="center"/>
    </xf>
    <xf numFmtId="0" fontId="2" fillId="18" borderId="5" xfId="6" applyFont="1" applyFill="1" applyBorder="1"/>
    <xf numFmtId="0" fontId="2" fillId="18" borderId="5" xfId="0" applyFont="1" applyFill="1" applyBorder="1"/>
    <xf numFmtId="0" fontId="2" fillId="18" borderId="7" xfId="6" applyFont="1" applyFill="1" applyBorder="1"/>
    <xf numFmtId="1" fontId="3" fillId="19" borderId="1" xfId="0" applyNumberFormat="1" applyFont="1" applyFill="1" applyBorder="1" applyAlignment="1">
      <alignment horizontal="center" wrapText="1"/>
    </xf>
    <xf numFmtId="0" fontId="3" fillId="0" borderId="0" xfId="0" applyFont="1" applyAlignment="1">
      <alignment vertical="center"/>
    </xf>
    <xf numFmtId="1" fontId="3" fillId="20" borderId="9" xfId="0" applyNumberFormat="1" applyFont="1" applyFill="1" applyBorder="1" applyAlignment="1">
      <alignment horizontal="center" vertical="center"/>
    </xf>
    <xf numFmtId="0" fontId="3" fillId="0" borderId="0" xfId="0" applyFont="1" applyAlignment="1">
      <alignment vertical="center" wrapText="1"/>
    </xf>
    <xf numFmtId="3" fontId="3" fillId="20" borderId="9" xfId="0" applyNumberFormat="1" applyFont="1" applyFill="1" applyBorder="1" applyAlignment="1">
      <alignment horizontal="center" vertical="center"/>
    </xf>
    <xf numFmtId="0" fontId="3" fillId="23" borderId="0" xfId="0" applyFont="1" applyFill="1" applyAlignment="1">
      <alignment horizontal="center"/>
    </xf>
    <xf numFmtId="0" fontId="3" fillId="24" borderId="0" xfId="0" applyFont="1" applyFill="1" applyAlignment="1">
      <alignment horizontal="center"/>
    </xf>
    <xf numFmtId="0" fontId="7" fillId="0" borderId="0" xfId="0" applyFont="1" applyAlignment="1">
      <alignment horizontal="center"/>
    </xf>
    <xf numFmtId="0" fontId="7" fillId="0" borderId="0" xfId="0" applyFont="1"/>
    <xf numFmtId="0" fontId="7" fillId="11" borderId="0" xfId="0" applyFont="1" applyFill="1" applyAlignment="1">
      <alignment horizontal="center"/>
    </xf>
    <xf numFmtId="0" fontId="3" fillId="0" borderId="0" xfId="6" applyFont="1" applyBorder="1" applyAlignment="1">
      <alignment horizontal="center" wrapText="1"/>
    </xf>
    <xf numFmtId="0" fontId="3" fillId="11" borderId="0" xfId="6" applyFont="1" applyFill="1" applyBorder="1" applyAlignment="1">
      <alignment horizontal="center"/>
    </xf>
    <xf numFmtId="0" fontId="3" fillId="27" borderId="0" xfId="6" applyFont="1" applyFill="1" applyBorder="1" applyAlignment="1">
      <alignment horizontal="center"/>
    </xf>
    <xf numFmtId="0" fontId="3" fillId="0" borderId="0" xfId="6" applyFont="1" applyFill="1" applyBorder="1" applyAlignment="1">
      <alignment horizontal="center"/>
    </xf>
    <xf numFmtId="0" fontId="3" fillId="0" borderId="0" xfId="0" applyFont="1" applyAlignment="1">
      <alignment horizontal="center" vertical="center"/>
    </xf>
  </cellXfs>
  <cellStyles count="7">
    <cellStyle name="Excel Built-in Normal" xfId="6"/>
    <cellStyle name="Festivi" xfId="1"/>
    <cellStyle name="Normale" xfId="0" builtinId="0"/>
    <cellStyle name="obesità" xfId="2"/>
    <cellStyle name="OK" xfId="5"/>
    <cellStyle name="sottopeso" xfId="3"/>
    <cellStyle name="sovrappeso" xfId="4"/>
  </cellStyles>
  <dxfs count="24">
    <dxf>
      <font>
        <b val="0"/>
        <i val="0"/>
        <strike val="0"/>
        <condense val="0"/>
        <extend val="0"/>
        <u val="none"/>
        <sz val="10"/>
        <color indexed="13"/>
      </font>
      <fill>
        <patternFill patternType="solid">
          <fgColor indexed="60"/>
          <bgColor indexed="53"/>
        </patternFill>
      </fill>
      <border>
        <left/>
        <right/>
        <top/>
        <bottom/>
      </border>
    </dxf>
    <dxf>
      <fill>
        <patternFill patternType="solid">
          <fgColor indexed="17"/>
          <bgColor indexed="57"/>
        </patternFill>
      </fill>
    </dxf>
    <dxf>
      <fill>
        <patternFill patternType="solid">
          <fgColor indexed="17"/>
          <bgColor indexed="57"/>
        </patternFill>
      </fill>
    </dxf>
    <dxf>
      <font>
        <b val="0"/>
        <i val="0"/>
        <condense val="0"/>
        <extend val="0"/>
        <color indexed="13"/>
      </font>
      <fill>
        <patternFill patternType="solid">
          <fgColor indexed="60"/>
          <bgColor indexed="10"/>
        </patternFill>
      </fill>
    </dxf>
    <dxf>
      <font>
        <b val="0"/>
        <i val="0"/>
        <condense val="0"/>
        <extend val="0"/>
        <color indexed="13"/>
      </font>
      <fill>
        <patternFill patternType="solid">
          <fgColor indexed="60"/>
          <bgColor indexed="53"/>
        </patternFill>
      </fill>
    </dxf>
    <dxf>
      <fill>
        <patternFill patternType="none">
          <fgColor indexed="64"/>
          <bgColor indexed="65"/>
        </patternFill>
      </fill>
    </dxf>
    <dxf>
      <font>
        <b val="0"/>
        <i val="0"/>
        <strike val="0"/>
        <condense val="0"/>
        <extend val="0"/>
        <u val="none"/>
        <sz val="10"/>
        <color indexed="0"/>
      </font>
      <fill>
        <patternFill patternType="solid">
          <fgColor indexed="60"/>
          <bgColor indexed="53"/>
        </patternFill>
      </fill>
      <border>
        <left/>
        <right/>
        <top/>
        <bottom/>
      </border>
    </dxf>
    <dxf>
      <font>
        <b val="0"/>
        <i val="0"/>
        <strike val="0"/>
        <condense val="0"/>
        <extend val="0"/>
        <u val="none"/>
        <sz val="10"/>
        <color indexed="0"/>
      </font>
      <fill>
        <patternFill patternType="solid">
          <fgColor indexed="60"/>
          <bgColor indexed="10"/>
        </patternFill>
      </fill>
      <border>
        <left/>
        <right/>
        <top/>
        <bottom/>
      </border>
    </dxf>
    <dxf>
      <font>
        <b val="0"/>
        <i val="0"/>
        <strike val="0"/>
        <condense val="0"/>
        <extend val="0"/>
        <u val="none"/>
        <sz val="10"/>
        <color indexed="0"/>
      </font>
      <fill>
        <patternFill patternType="solid">
          <fgColor indexed="35"/>
          <bgColor indexed="15"/>
        </patternFill>
      </fill>
      <border>
        <left/>
        <right/>
        <top/>
        <bottom/>
      </border>
    </dxf>
    <dxf>
      <font>
        <b val="0"/>
        <i val="0"/>
        <condense val="0"/>
        <extend val="0"/>
        <color indexed="13"/>
      </font>
      <fill>
        <patternFill patternType="solid">
          <fgColor indexed="60"/>
          <bgColor indexed="10"/>
        </patternFill>
      </fill>
    </dxf>
    <dxf>
      <font>
        <b val="0"/>
        <i val="0"/>
        <condense val="0"/>
        <extend val="0"/>
        <color indexed="13"/>
      </font>
      <fill>
        <patternFill patternType="solid">
          <fgColor indexed="60"/>
          <bgColor indexed="53"/>
        </patternFill>
      </fill>
    </dxf>
    <dxf>
      <fill>
        <patternFill patternType="solid">
          <fgColor indexed="17"/>
          <bgColor indexed="57"/>
        </patternFill>
      </fill>
    </dxf>
    <dxf>
      <fill>
        <patternFill patternType="solid">
          <fgColor indexed="44"/>
          <bgColor indexed="50"/>
        </patternFill>
      </fill>
    </dxf>
    <dxf>
      <fill>
        <patternFill patternType="solid">
          <fgColor indexed="35"/>
          <bgColor indexed="15"/>
        </patternFill>
      </fill>
    </dxf>
    <dxf>
      <fill>
        <patternFill patternType="solid">
          <fgColor indexed="49"/>
          <bgColor indexed="11"/>
        </patternFill>
      </fill>
    </dxf>
    <dxf>
      <fill>
        <patternFill patternType="solid">
          <fgColor indexed="49"/>
          <bgColor indexed="11"/>
        </patternFill>
      </fill>
    </dxf>
    <dxf>
      <font>
        <b val="0"/>
        <i val="0"/>
        <strike val="0"/>
        <condense val="0"/>
        <extend val="0"/>
        <u val="none"/>
        <sz val="10"/>
        <color indexed="0"/>
      </font>
      <fill>
        <patternFill patternType="solid">
          <fgColor indexed="60"/>
          <bgColor indexed="53"/>
        </patternFill>
      </fill>
      <border>
        <left/>
        <right/>
        <top/>
        <bottom/>
      </border>
    </dxf>
    <dxf>
      <fill>
        <patternFill patternType="solid">
          <fgColor indexed="44"/>
          <bgColor indexed="50"/>
        </patternFill>
      </fill>
    </dxf>
    <dxf>
      <fill>
        <patternFill patternType="solid">
          <fgColor indexed="44"/>
          <bgColor indexed="50"/>
        </patternFill>
      </fill>
    </dxf>
    <dxf>
      <font>
        <b val="0"/>
        <i val="0"/>
        <condense val="0"/>
        <extend val="0"/>
        <color indexed="13"/>
      </font>
      <fill>
        <patternFill patternType="solid">
          <fgColor indexed="60"/>
          <bgColor indexed="10"/>
        </patternFill>
      </fill>
    </dxf>
    <dxf>
      <font>
        <b val="0"/>
        <i val="0"/>
        <condense val="0"/>
        <extend val="0"/>
        <color indexed="13"/>
      </font>
      <fill>
        <patternFill patternType="solid">
          <fgColor indexed="60"/>
          <bgColor indexed="10"/>
        </patternFill>
      </fill>
    </dxf>
    <dxf>
      <font>
        <b val="0"/>
        <i val="0"/>
        <strike val="0"/>
        <condense val="0"/>
        <extend val="0"/>
        <u val="none"/>
        <sz val="10"/>
        <color indexed="0"/>
      </font>
      <fill>
        <patternFill patternType="solid">
          <fgColor indexed="60"/>
          <bgColor indexed="53"/>
        </patternFill>
      </fill>
      <border>
        <left/>
        <right/>
        <top/>
        <bottom/>
      </border>
    </dxf>
    <dxf>
      <font>
        <b val="0"/>
        <i val="0"/>
        <strike val="0"/>
        <condense val="0"/>
        <extend val="0"/>
        <u val="none"/>
        <sz val="10"/>
        <color indexed="0"/>
      </font>
      <fill>
        <patternFill patternType="solid">
          <fgColor indexed="60"/>
          <bgColor indexed="10"/>
        </patternFill>
      </fill>
      <border>
        <left/>
        <right/>
        <top/>
        <bottom/>
      </border>
    </dxf>
    <dxf>
      <font>
        <b val="0"/>
        <i val="0"/>
        <strike val="0"/>
        <condense val="0"/>
        <extend val="0"/>
        <u val="none"/>
        <sz val="10"/>
        <color indexed="0"/>
      </font>
      <fill>
        <patternFill patternType="solid">
          <fgColor indexed="35"/>
          <bgColor indexed="15"/>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800000"/>
      <rgbColor rgb="0000AE00"/>
      <rgbColor rgb="00000080"/>
      <rgbColor rgb="00808019"/>
      <rgbColor rgb="00800080"/>
      <rgbColor rgb="0066CC00"/>
      <rgbColor rgb="00CCCCCC"/>
      <rgbColor rgb="00808080"/>
      <rgbColor rgb="009999FF"/>
      <rgbColor rgb="00993366"/>
      <rgbColor rgb="00FFFFCC"/>
      <rgbColor rgb="0099FFFF"/>
      <rgbColor rgb="00660066"/>
      <rgbColor rgb="00FF8080"/>
      <rgbColor rgb="000066CC"/>
      <rgbColor rgb="00CCCCFF"/>
      <rgbColor rgb="00000080"/>
      <rgbColor rgb="00FF00FF"/>
      <rgbColor rgb="00FFFF66"/>
      <rgbColor rgb="0000FFFF"/>
      <rgbColor rgb="00800080"/>
      <rgbColor rgb="00800000"/>
      <rgbColor rgb="00008080"/>
      <rgbColor rgb="000000FF"/>
      <rgbColor rgb="0000CCCC"/>
      <rgbColor rgb="00CCFF99"/>
      <rgbColor rgb="00CCFFCC"/>
      <rgbColor rgb="00FFFF99"/>
      <rgbColor rgb="0094BD5E"/>
      <rgbColor rgb="00FF99CC"/>
      <rgbColor rgb="0099FF66"/>
      <rgbColor rgb="00FFCC99"/>
      <rgbColor rgb="003366FF"/>
      <rgbColor rgb="0033CC66"/>
      <rgbColor rgb="0092D050"/>
      <rgbColor rgb="0099FF33"/>
      <rgbColor rgb="00FF9900"/>
      <rgbColor rgb="00FF6633"/>
      <rgbColor rgb="00666699"/>
      <rgbColor rgb="00B3B3B3"/>
      <rgbColor rgb="00004586"/>
      <rgbColor rgb="0000B050"/>
      <rgbColor rgb="00003300"/>
      <rgbColor rgb="00333300"/>
      <rgbColor rgb="00FF420E"/>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t>BMI</a:t>
            </a:r>
          </a:p>
        </c:rich>
      </c:tx>
      <c:layout>
        <c:manualLayout>
          <c:xMode val="edge"/>
          <c:yMode val="edge"/>
          <c:x val="0.45843885100023984"/>
          <c:y val="4.0358832764400498E-2"/>
        </c:manualLayout>
      </c:layout>
      <c:overlay val="0"/>
      <c:spPr>
        <a:noFill/>
        <a:ln w="25400">
          <a:noFill/>
        </a:ln>
      </c:spPr>
    </c:title>
    <c:autoTitleDeleted val="0"/>
    <c:plotArea>
      <c:layout>
        <c:manualLayout>
          <c:layoutTarget val="inner"/>
          <c:xMode val="edge"/>
          <c:yMode val="edge"/>
          <c:x val="0.14861479235722061"/>
          <c:y val="0.29148045885400359"/>
          <c:w val="0.78589517314326829"/>
          <c:h val="0.50672756693080623"/>
        </c:manualLayout>
      </c:layout>
      <c:areaChart>
        <c:grouping val="standard"/>
        <c:varyColors val="0"/>
        <c:ser>
          <c:idx val="0"/>
          <c:order val="0"/>
          <c:spPr>
            <a:solidFill>
              <a:srgbClr val="66CC00"/>
            </a:solidFill>
            <a:ln w="25400">
              <a:noFill/>
            </a:ln>
          </c:spPr>
          <c:val>
            <c:numRef>
              <c:f>Dieta!$H$4:$H$180</c:f>
              <c:numCache>
                <c:formatCode>0.00</c:formatCode>
                <c:ptCount val="1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numCache>
            </c:numRef>
          </c:val>
        </c:ser>
        <c:dLbls>
          <c:showLegendKey val="0"/>
          <c:showVal val="0"/>
          <c:showCatName val="0"/>
          <c:showSerName val="0"/>
          <c:showPercent val="0"/>
          <c:showBubbleSize val="0"/>
        </c:dLbls>
        <c:axId val="162135040"/>
        <c:axId val="179176192"/>
      </c:areaChart>
      <c:catAx>
        <c:axId val="162135040"/>
        <c:scaling>
          <c:orientation val="minMax"/>
        </c:scaling>
        <c:delete val="0"/>
        <c:axPos val="b"/>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it-IT"/>
          </a:p>
        </c:txPr>
        <c:crossAx val="179176192"/>
        <c:crossesAt val="0"/>
        <c:auto val="0"/>
        <c:lblAlgn val="ctr"/>
        <c:lblOffset val="100"/>
        <c:tickLblSkip val="15"/>
        <c:tickMarkSkip val="1"/>
        <c:noMultiLvlLbl val="0"/>
      </c:catAx>
      <c:valAx>
        <c:axId val="179176192"/>
        <c:scaling>
          <c:orientation val="minMax"/>
          <c:min val="18"/>
        </c:scaling>
        <c:delete val="0"/>
        <c:axPos val="l"/>
        <c:majorGridlines>
          <c:spPr>
            <a:ln w="3175">
              <a:solidFill>
                <a:srgbClr val="B3B3B3"/>
              </a:solidFill>
              <a:prstDash val="solid"/>
            </a:ln>
          </c:spPr>
        </c:majorGridlines>
        <c:numFmt formatCode="0.00"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it-IT"/>
          </a:p>
        </c:txPr>
        <c:crossAx val="162135040"/>
        <c:crossesAt val="1"/>
        <c:crossBetween val="midCat"/>
      </c:valAx>
      <c:spPr>
        <a:noFill/>
        <a:ln w="3175">
          <a:solidFill>
            <a:srgbClr val="B3B3B3"/>
          </a:solidFill>
          <a:prstDash val="solid"/>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it-IT"/>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83042394014961E-2"/>
          <c:y val="3.2828323306703891E-2"/>
          <c:w val="0.87157107231920194"/>
          <c:h val="0.91035465785128855"/>
        </c:manualLayout>
      </c:layout>
      <c:lineChart>
        <c:grouping val="standard"/>
        <c:varyColors val="0"/>
        <c:ser>
          <c:idx val="0"/>
          <c:order val="0"/>
          <c:tx>
            <c:strRef>
              <c:f>Dieta!$B$2</c:f>
              <c:strCache>
                <c:ptCount val="1"/>
                <c:pt idx="0">
                  <c:v>Peso teorico</c:v>
                </c:pt>
              </c:strCache>
            </c:strRef>
          </c:tx>
          <c:spPr>
            <a:ln w="38100">
              <a:solidFill>
                <a:srgbClr val="004586"/>
              </a:solidFill>
              <a:prstDash val="solid"/>
            </a:ln>
          </c:spPr>
          <c:marker>
            <c:symbol val="none"/>
          </c:marker>
          <c:val>
            <c:numRef>
              <c:f>Dieta!$B$4:$B$153</c:f>
              <c:numCache>
                <c:formatCode>0.0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smooth val="0"/>
        </c:ser>
        <c:ser>
          <c:idx val="1"/>
          <c:order val="1"/>
          <c:tx>
            <c:strRef>
              <c:f>Dieta!$C$2</c:f>
              <c:strCache>
                <c:ptCount val="1"/>
                <c:pt idx="0">
                  <c:v>Peso effettivo</c:v>
                </c:pt>
              </c:strCache>
            </c:strRef>
          </c:tx>
          <c:spPr>
            <a:ln w="38100">
              <a:solidFill>
                <a:srgbClr val="FF420E"/>
              </a:solidFill>
              <a:prstDash val="solid"/>
            </a:ln>
          </c:spPr>
          <c:marker>
            <c:symbol val="none"/>
          </c:marker>
          <c:val>
            <c:numRef>
              <c:f>Dieta!$C$4:$C$153</c:f>
              <c:numCache>
                <c:formatCode>0.0</c:formatCode>
                <c:ptCount val="150"/>
                <c:pt idx="0">
                  <c:v>0</c:v>
                </c:pt>
              </c:numCache>
            </c:numRef>
          </c:val>
          <c:smooth val="0"/>
        </c:ser>
        <c:dLbls>
          <c:showLegendKey val="0"/>
          <c:showVal val="0"/>
          <c:showCatName val="0"/>
          <c:showSerName val="0"/>
          <c:showPercent val="0"/>
          <c:showBubbleSize val="0"/>
        </c:dLbls>
        <c:marker val="1"/>
        <c:smooth val="0"/>
        <c:axId val="284972928"/>
        <c:axId val="284975104"/>
      </c:lineChart>
      <c:catAx>
        <c:axId val="284972928"/>
        <c:scaling>
          <c:orientation val="minMax"/>
        </c:scaling>
        <c:delete val="0"/>
        <c:axPos val="b"/>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it-IT"/>
          </a:p>
        </c:txPr>
        <c:crossAx val="284975104"/>
        <c:crossesAt val="0"/>
        <c:auto val="0"/>
        <c:lblAlgn val="ctr"/>
        <c:lblOffset val="100"/>
        <c:tickLblSkip val="3"/>
        <c:tickMarkSkip val="1"/>
        <c:noMultiLvlLbl val="0"/>
      </c:catAx>
      <c:valAx>
        <c:axId val="284975104"/>
        <c:scaling>
          <c:orientation val="minMax"/>
          <c:min val="70"/>
        </c:scaling>
        <c:delete val="0"/>
        <c:axPos val="l"/>
        <c:majorGridlines>
          <c:spPr>
            <a:ln w="3175">
              <a:solidFill>
                <a:srgbClr val="B3B3B3"/>
              </a:solidFill>
              <a:prstDash val="solid"/>
            </a:ln>
          </c:spPr>
        </c:majorGridlines>
        <c:numFmt formatCode="0.0"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it-IT"/>
          </a:p>
        </c:txPr>
        <c:crossAx val="284972928"/>
        <c:crossesAt val="1"/>
        <c:crossBetween val="midCat"/>
      </c:valAx>
      <c:spPr>
        <a:noFill/>
        <a:ln w="3175">
          <a:solidFill>
            <a:srgbClr val="B3B3B3"/>
          </a:solidFill>
          <a:prstDash val="solid"/>
        </a:ln>
      </c:spPr>
    </c:plotArea>
    <c:legend>
      <c:legendPos val="r"/>
      <c:layout>
        <c:manualLayout>
          <c:xMode val="edge"/>
          <c:yMode val="edge"/>
          <c:x val="0.92269326683291775"/>
          <c:y val="0.46085915411334305"/>
          <c:w val="7.2942643391521192E-2"/>
          <c:h val="5.429299623801027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it-IT"/>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it-IT"/>
    </a:p>
  </c:txPr>
  <c:printSettings>
    <c:headerFooter alignWithMargins="0"/>
    <c:pageMargins b="1" l="0.75" r="0.75" t="1" header="0.51180555555555551" footer="0.51180555555555551"/>
    <c:pageSetup firstPageNumber="0"/>
  </c:printSettings>
</c:chartSpace>
</file>

<file path=xl/drawings/_rels/drawing11.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190500</xdr:colOff>
      <xdr:row>4</xdr:row>
      <xdr:rowOff>76200</xdr:rowOff>
    </xdr:from>
    <xdr:to>
      <xdr:col>12</xdr:col>
      <xdr:colOff>600075</xdr:colOff>
      <xdr:row>9</xdr:row>
      <xdr:rowOff>38100</xdr:rowOff>
    </xdr:to>
    <xdr:sp macro="" textlink="" fLocksText="0">
      <xdr:nvSpPr>
        <xdr:cNvPr id="1025" name="Text Box 1"/>
        <xdr:cNvSpPr>
          <a:spLocks noChangeArrowheads="1"/>
        </xdr:cNvSpPr>
      </xdr:nvSpPr>
      <xdr:spPr bwMode="auto">
        <a:xfrm>
          <a:off x="7000875" y="647700"/>
          <a:ext cx="3543300" cy="771525"/>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L'indice di massa corporea (BMI, Body Mass Index) viene calcolato dividendo il peso (in kg) per il quadrato dell'altezza (in metri).</a:t>
          </a:r>
        </a:p>
      </xdr:txBody>
    </xdr:sp>
    <xdr:clientData/>
  </xdr:twoCellAnchor>
  <xdr:twoCellAnchor>
    <xdr:from>
      <xdr:col>0</xdr:col>
      <xdr:colOff>114300</xdr:colOff>
      <xdr:row>15</xdr:row>
      <xdr:rowOff>114300</xdr:rowOff>
    </xdr:from>
    <xdr:to>
      <xdr:col>1</xdr:col>
      <xdr:colOff>638175</xdr:colOff>
      <xdr:row>24</xdr:row>
      <xdr:rowOff>95250</xdr:rowOff>
    </xdr:to>
    <xdr:sp macro="" textlink="" fLocksText="0">
      <xdr:nvSpPr>
        <xdr:cNvPr id="1026" name="Text Box 2"/>
        <xdr:cNvSpPr>
          <a:spLocks noChangeArrowheads="1"/>
        </xdr:cNvSpPr>
      </xdr:nvSpPr>
      <xdr:spPr bwMode="auto">
        <a:xfrm>
          <a:off x="114300" y="2400300"/>
          <a:ext cx="1733550" cy="1438275"/>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In queste celle è riportato il peso che bisognerebbe avere perché l’indice di massa corporea sia compreso entro i valori stabiliti dall'Organizzazione Mondiale della Sanità.</a:t>
          </a:r>
        </a:p>
      </xdr:txBody>
    </xdr:sp>
    <xdr:clientData/>
  </xdr:twoCellAnchor>
  <xdr:twoCellAnchor>
    <xdr:from>
      <xdr:col>0</xdr:col>
      <xdr:colOff>885825</xdr:colOff>
      <xdr:row>26</xdr:row>
      <xdr:rowOff>76200</xdr:rowOff>
    </xdr:from>
    <xdr:to>
      <xdr:col>9</xdr:col>
      <xdr:colOff>161925</xdr:colOff>
      <xdr:row>35</xdr:row>
      <xdr:rowOff>66675</xdr:rowOff>
    </xdr:to>
    <xdr:sp macro="" textlink="" fLocksText="0">
      <xdr:nvSpPr>
        <xdr:cNvPr id="1027" name="Text Box 3"/>
        <xdr:cNvSpPr>
          <a:spLocks noChangeArrowheads="1"/>
        </xdr:cNvSpPr>
      </xdr:nvSpPr>
      <xdr:spPr bwMode="auto">
        <a:xfrm>
          <a:off x="885825" y="4143375"/>
          <a:ext cx="6905625" cy="1447800"/>
        </a:xfrm>
        <a:prstGeom prst="rect">
          <a:avLst/>
        </a:prstGeom>
        <a:solidFill>
          <a:srgbClr val="FF0000"/>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it-IT" sz="1000" b="1" i="0" u="none" strike="noStrike" baseline="0">
              <a:solidFill>
                <a:srgbClr val="FFFFFF"/>
              </a:solidFill>
              <a:latin typeface="Verdana"/>
              <a:ea typeface="Verdana"/>
              <a:cs typeface="Verdana"/>
            </a:rPr>
            <a:t>ATTENZIONE!</a:t>
          </a:r>
        </a:p>
        <a:p>
          <a:pPr algn="ctr" rtl="0">
            <a:defRPr sz="1000"/>
          </a:pPr>
          <a:r>
            <a:rPr lang="it-IT" sz="1000" b="1" i="0" u="none" strike="noStrike" baseline="0">
              <a:solidFill>
                <a:srgbClr val="FFFFFF"/>
              </a:solidFill>
              <a:latin typeface="Verdana"/>
              <a:ea typeface="Verdana"/>
              <a:cs typeface="Verdana"/>
            </a:rPr>
            <a:t>Questo foglio di calcolo serve soltanto a facilitare il compito di seguire una dieta così come impostata dal medico. Non createvi diete fai-da-te! Consultate sempre un medico o un dietologo prima di affrontare una qualsiasi dieta e fate controllare ogni progresso ottenuto. </a:t>
          </a:r>
        </a:p>
        <a:p>
          <a:pPr algn="ctr" rtl="0">
            <a:defRPr sz="1000"/>
          </a:pPr>
          <a:endParaRPr lang="it-IT" sz="1000" b="1" i="0" u="none" strike="noStrike" baseline="0">
            <a:solidFill>
              <a:srgbClr val="FFFFFF"/>
            </a:solidFill>
            <a:latin typeface="Verdana"/>
            <a:ea typeface="Verdana"/>
            <a:cs typeface="Verdana"/>
          </a:endParaRPr>
        </a:p>
        <a:p>
          <a:pPr algn="ctr" rtl="0">
            <a:defRPr sz="1000"/>
          </a:pPr>
          <a:r>
            <a:rPr lang="it-IT" sz="1000" b="1" i="0" u="none" strike="noStrike" baseline="0">
              <a:solidFill>
                <a:srgbClr val="FFFFFF"/>
              </a:solidFill>
              <a:latin typeface="Verdana"/>
              <a:ea typeface="Verdana"/>
              <a:cs typeface="Verdana"/>
            </a:rPr>
            <a:t>Non giocate con la vostra salute! </a:t>
          </a:r>
        </a:p>
        <a:p>
          <a:pPr algn="ctr" rtl="0">
            <a:defRPr sz="1000"/>
          </a:pPr>
          <a:r>
            <a:rPr lang="it-IT" sz="1000" b="1" i="0" u="none" strike="noStrike" baseline="0">
              <a:solidFill>
                <a:srgbClr val="FFFFFF"/>
              </a:solidFill>
              <a:latin typeface="Verdana"/>
              <a:ea typeface="Verdana"/>
              <a:cs typeface="Verdana"/>
            </a:rPr>
            <a:t>Non createvi diete fai-da-te! </a:t>
          </a:r>
        </a:p>
        <a:p>
          <a:pPr algn="ctr" rtl="0">
            <a:defRPr sz="1000"/>
          </a:pPr>
          <a:r>
            <a:rPr lang="it-IT" sz="1000" b="1" i="0" u="none" strike="noStrike" baseline="0">
              <a:solidFill>
                <a:srgbClr val="FFFFFF"/>
              </a:solidFill>
              <a:latin typeface="Verdana"/>
              <a:ea typeface="Verdana"/>
              <a:cs typeface="Verdana"/>
            </a:rPr>
            <a:t>Seguite i consigli del medico e del dietologo!</a:t>
          </a:r>
        </a:p>
      </xdr:txBody>
    </xdr:sp>
    <xdr:clientData/>
  </xdr:twoCellAnchor>
  <xdr:twoCellAnchor>
    <xdr:from>
      <xdr:col>3</xdr:col>
      <xdr:colOff>571500</xdr:colOff>
      <xdr:row>14</xdr:row>
      <xdr:rowOff>47625</xdr:rowOff>
    </xdr:from>
    <xdr:to>
      <xdr:col>12</xdr:col>
      <xdr:colOff>638175</xdr:colOff>
      <xdr:row>24</xdr:row>
      <xdr:rowOff>95250</xdr:rowOff>
    </xdr:to>
    <xdr:sp macro="" textlink="" fLocksText="0">
      <xdr:nvSpPr>
        <xdr:cNvPr id="1028" name="Text Box 1"/>
        <xdr:cNvSpPr>
          <a:spLocks noChangeArrowheads="1"/>
        </xdr:cNvSpPr>
      </xdr:nvSpPr>
      <xdr:spPr bwMode="auto">
        <a:xfrm>
          <a:off x="3076575" y="2171700"/>
          <a:ext cx="7505700" cy="1666875"/>
        </a:xfrm>
        <a:prstGeom prst="rect">
          <a:avLst/>
        </a:prstGeom>
        <a:solidFill>
          <a:srgbClr val="99CCFF"/>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1" i="0" u="none" strike="noStrike" baseline="0">
              <a:solidFill>
                <a:srgbClr val="000000"/>
              </a:solidFill>
              <a:latin typeface="Verdana"/>
              <a:ea typeface="Verdana"/>
              <a:cs typeface="Verdana"/>
            </a:rPr>
            <a:t>Istruzioni - Come utilizzare il foglio di calcolo</a:t>
          </a:r>
        </a:p>
        <a:p>
          <a:pPr algn="l" rtl="0">
            <a:defRPr sz="1000"/>
          </a:pPr>
          <a:r>
            <a:rPr lang="it-IT" sz="1000" b="0" i="0" u="none" strike="noStrike" baseline="0">
              <a:solidFill>
                <a:srgbClr val="000000"/>
              </a:solidFill>
              <a:latin typeface="Verdana"/>
              <a:ea typeface="Verdana"/>
              <a:cs typeface="Verdana"/>
            </a:rPr>
            <a:t>I campi da riempire sono in grigio; i campi calcolati sono colorati (solitamente in giallo, ma possono avere anche altri colori, secondo la loro funzione).</a:t>
          </a:r>
        </a:p>
        <a:p>
          <a:pPr algn="l" rtl="0">
            <a:defRPr sz="1000"/>
          </a:pPr>
          <a:r>
            <a:rPr lang="it-IT" sz="1000" b="0" i="0" u="none" strike="noStrike" baseline="0">
              <a:solidFill>
                <a:srgbClr val="000000"/>
              </a:solidFill>
              <a:latin typeface="Verdana"/>
              <a:ea typeface="Verdana"/>
              <a:cs typeface="Verdana"/>
            </a:rPr>
            <a:t>Si consiglia di iniziare inserendo in questa pagina i dati biometrici fondamentali. In questa pagina viene inoltre calcolato il valore del BMI (Indice di massa corporea), per stabilire se è necessario seguire una dieta oppure no. Dai dati inseriti in questa pagina dipendono i calcoli delle pagine seguenti. In generale, è meglio procedere con una pagina dopo l’altra; dopo aver inserito i dati biometrici fondamentali in questa pagina, pertanto, è opportuno passare alla pagina seguente, dove vengono calcolate le masse grasse e le masse magre, poi alla pagina del fabbisogno calorico e così via.</a:t>
          </a:r>
        </a:p>
        <a:p>
          <a:pPr algn="l" rtl="0">
            <a:defRPr sz="1000"/>
          </a:pPr>
          <a:r>
            <a:rPr lang="it-IT" sz="1000" b="0" i="0" u="none" strike="noStrike" baseline="0">
              <a:solidFill>
                <a:srgbClr val="000000"/>
              </a:solidFill>
              <a:latin typeface="Verdana"/>
              <a:ea typeface="Verdana"/>
              <a:cs typeface="Verdana"/>
            </a:rPr>
            <a:t>Il foglio utilizzato per seguire l’andamento della propria dieta è il quinto e si chiama “Dieta”.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1800225</xdr:colOff>
      <xdr:row>4</xdr:row>
      <xdr:rowOff>47625</xdr:rowOff>
    </xdr:from>
    <xdr:to>
      <xdr:col>0</xdr:col>
      <xdr:colOff>3162300</xdr:colOff>
      <xdr:row>23</xdr:row>
      <xdr:rowOff>66675</xdr:rowOff>
    </xdr:to>
    <xdr:sp macro="" textlink="" fLocksText="0">
      <xdr:nvSpPr>
        <xdr:cNvPr id="13323" name="Text Box 12"/>
        <xdr:cNvSpPr>
          <a:spLocks noChangeArrowheads="1"/>
        </xdr:cNvSpPr>
      </xdr:nvSpPr>
      <xdr:spPr bwMode="auto">
        <a:xfrm>
          <a:off x="1800225" y="695325"/>
          <a:ext cx="1362075" cy="3095625"/>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it-IT" sz="1000" b="0" i="0" u="none" strike="noStrike" baseline="0">
              <a:solidFill>
                <a:srgbClr val="000000"/>
              </a:solidFill>
              <a:latin typeface="Verdana"/>
              <a:ea typeface="Verdana"/>
              <a:cs typeface="Verdana"/>
            </a:rPr>
            <a:t>La tabella, per quanto completa, potrebbe contenere degli errori. I valori effettivi di alcuni alimenti (in particolare, dei prodotti lavorati) potrebbero essere diversi da quelli riportati sulle confezioni.</a:t>
          </a:r>
        </a:p>
        <a:p>
          <a:pPr algn="l" rtl="0">
            <a:defRPr sz="1000"/>
          </a:pPr>
          <a:r>
            <a:rPr lang="it-IT" sz="1000" b="0" i="0" u="none" strike="noStrike" baseline="0">
              <a:solidFill>
                <a:srgbClr val="000000"/>
              </a:solidFill>
              <a:latin typeface="Verdana"/>
              <a:ea typeface="Verdana"/>
              <a:cs typeface="Verdana"/>
            </a:rPr>
            <a:t>I valori delle calorie e dei macronutrienti sono espressi per 100 grammi di prodotto.</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19</xdr:col>
      <xdr:colOff>619125</xdr:colOff>
      <xdr:row>46</xdr:row>
      <xdr:rowOff>104775</xdr:rowOff>
    </xdr:to>
    <xdr:graphicFrame macro="">
      <xdr:nvGraphicFramePr>
        <xdr:cNvPr id="14337"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352425</xdr:colOff>
      <xdr:row>3</xdr:row>
      <xdr:rowOff>161925</xdr:rowOff>
    </xdr:from>
    <xdr:to>
      <xdr:col>12</xdr:col>
      <xdr:colOff>428625</xdr:colOff>
      <xdr:row>14</xdr:row>
      <xdr:rowOff>47625</xdr:rowOff>
    </xdr:to>
    <xdr:sp macro="" textlink="" fLocksText="0">
      <xdr:nvSpPr>
        <xdr:cNvPr id="15361" name="Text Box 1"/>
        <xdr:cNvSpPr>
          <a:spLocks noChangeArrowheads="1"/>
        </xdr:cNvSpPr>
      </xdr:nvSpPr>
      <xdr:spPr bwMode="auto">
        <a:xfrm>
          <a:off x="5286375" y="866775"/>
          <a:ext cx="4876800" cy="1666875"/>
        </a:xfrm>
        <a:prstGeom prst="rect">
          <a:avLst/>
        </a:prstGeom>
        <a:solidFill>
          <a:srgbClr val="99CCFF"/>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1" i="0" u="none" strike="noStrike" baseline="0">
              <a:solidFill>
                <a:srgbClr val="000000"/>
              </a:solidFill>
              <a:latin typeface="Verdana"/>
              <a:ea typeface="Verdana"/>
              <a:cs typeface="Verdana"/>
            </a:rPr>
            <a:t>Inserimento degli allenamenti</a:t>
          </a:r>
        </a:p>
        <a:p>
          <a:pPr algn="l" rtl="0">
            <a:defRPr sz="1000"/>
          </a:pPr>
          <a:r>
            <a:rPr lang="it-IT" sz="1000" b="0" i="0" u="none" strike="noStrike" baseline="0">
              <a:solidFill>
                <a:srgbClr val="000000"/>
              </a:solidFill>
              <a:latin typeface="Verdana"/>
              <a:ea typeface="Verdana"/>
              <a:cs typeface="Verdana"/>
            </a:rPr>
            <a:t>In questo foglio si possono inserire gli allenamenti. Il foglio è pensato soprattutto per chi corre, ma può essere utilizzato per qualsiasi tipo di allenamento. Nella colonna A va inserita la data dell'allenamento; nelle colonne C e D si inseriscono invece, rispettivamente, il chilometraggio e il tempo. Il tempo va inserito nel formato ORE:MINUTI:SECONDI (HH:MM:SS). Passo medio e velocità media sono campi calcolati. Il foglio serve a tenere conto del totale dei chilometri percorsi in allenamento, per sapere ogni quanto cambiare le scarpe. In generale, le scarpe durano un migliaio di km.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561975</xdr:colOff>
      <xdr:row>0</xdr:row>
      <xdr:rowOff>142875</xdr:rowOff>
    </xdr:from>
    <xdr:to>
      <xdr:col>13</xdr:col>
      <xdr:colOff>514350</xdr:colOff>
      <xdr:row>15</xdr:row>
      <xdr:rowOff>133350</xdr:rowOff>
    </xdr:to>
    <xdr:sp macro="" textlink="" fLocksText="0">
      <xdr:nvSpPr>
        <xdr:cNvPr id="2051" name="Text Box 8"/>
        <xdr:cNvSpPr>
          <a:spLocks noChangeArrowheads="1"/>
        </xdr:cNvSpPr>
      </xdr:nvSpPr>
      <xdr:spPr bwMode="auto">
        <a:xfrm>
          <a:off x="5114925" y="142875"/>
          <a:ext cx="6486525" cy="2419350"/>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Il calcolo della massa grassa e della massa magra viene svolto su una serie di parametri, leggermente diversi fra uomo e donna e che non tengono conto del peso, ma solo delle misure. La formula è stata creata dagli studiosi della Marina americana.</a:t>
          </a:r>
        </a:p>
        <a:p>
          <a:pPr algn="l" rtl="0">
            <a:defRPr sz="1000"/>
          </a:pPr>
          <a:endParaRPr lang="it-IT" sz="1000" b="0" i="0" u="none" strike="noStrike" baseline="0">
            <a:solidFill>
              <a:srgbClr val="000000"/>
            </a:solidFill>
            <a:latin typeface="Verdana"/>
            <a:ea typeface="Verdana"/>
            <a:cs typeface="Verdana"/>
          </a:endParaRPr>
        </a:p>
        <a:p>
          <a:pPr algn="l" rtl="0">
            <a:defRPr sz="1000"/>
          </a:pPr>
          <a:r>
            <a:rPr lang="it-IT" sz="1000" b="0" i="0" u="none" strike="noStrike" baseline="0">
              <a:solidFill>
                <a:srgbClr val="000000"/>
              </a:solidFill>
              <a:latin typeface="Verdana"/>
              <a:ea typeface="Verdana"/>
              <a:cs typeface="Verdana"/>
            </a:rPr>
            <a:t>Per l'uomo:</a:t>
          </a:r>
        </a:p>
        <a:p>
          <a:pPr algn="l" rtl="0">
            <a:defRPr sz="1000"/>
          </a:pPr>
          <a:r>
            <a:rPr lang="it-IT" sz="1000" b="0" i="0" u="none" strike="noStrike" baseline="0">
              <a:solidFill>
                <a:srgbClr val="000000"/>
              </a:solidFill>
              <a:latin typeface="Verdana"/>
              <a:ea typeface="Verdana"/>
              <a:cs typeface="Verdana"/>
            </a:rPr>
            <a:t>495 / (1.0324 - .19077 * log10(Girovita – Giro collo) + .15456 * log10(Altezza)) – 450</a:t>
          </a:r>
        </a:p>
        <a:p>
          <a:pPr algn="l" rtl="0">
            <a:defRPr sz="1000"/>
          </a:pPr>
          <a:r>
            <a:rPr lang="it-IT" sz="1000" b="0" i="0" u="none" strike="noStrike" baseline="0">
              <a:solidFill>
                <a:srgbClr val="000000"/>
              </a:solidFill>
              <a:latin typeface="Verdana"/>
              <a:ea typeface="Verdana"/>
              <a:cs typeface="Verdana"/>
            </a:rPr>
            <a:t>La larghezza del girovita va misurata all'altezza dell'ombelico.</a:t>
          </a:r>
        </a:p>
        <a:p>
          <a:pPr algn="l" rtl="0">
            <a:defRPr sz="1000"/>
          </a:pPr>
          <a:endParaRPr lang="it-IT" sz="1000" b="0" i="0" u="none" strike="noStrike" baseline="0">
            <a:solidFill>
              <a:srgbClr val="000000"/>
            </a:solidFill>
            <a:latin typeface="Verdana"/>
            <a:ea typeface="Verdana"/>
            <a:cs typeface="Verdana"/>
          </a:endParaRPr>
        </a:p>
        <a:p>
          <a:pPr algn="l" rtl="0">
            <a:lnSpc>
              <a:spcPts val="1100"/>
            </a:lnSpc>
            <a:defRPr sz="1000"/>
          </a:pPr>
          <a:r>
            <a:rPr lang="it-IT" sz="1000" b="0" i="0" u="none" strike="noStrike" baseline="0">
              <a:solidFill>
                <a:srgbClr val="000000"/>
              </a:solidFill>
              <a:latin typeface="Verdana"/>
              <a:ea typeface="Verdana"/>
              <a:cs typeface="Verdana"/>
            </a:rPr>
            <a:t>Per la donna:</a:t>
          </a:r>
        </a:p>
        <a:p>
          <a:pPr algn="l" rtl="0">
            <a:defRPr sz="1000"/>
          </a:pPr>
          <a:r>
            <a:rPr lang="it-IT" sz="1000" b="0" i="0" u="none" strike="noStrike" baseline="0">
              <a:solidFill>
                <a:srgbClr val="000000"/>
              </a:solidFill>
              <a:latin typeface="Verdana"/>
              <a:ea typeface="Verdana"/>
              <a:cs typeface="Verdana"/>
            </a:rPr>
            <a:t>495 / (1.29579 - .35004 * log10(Girovita + Giro fianchi – Giro collo) + .22100 * log10(Altezza)) – 450</a:t>
          </a:r>
        </a:p>
        <a:p>
          <a:pPr algn="l" rtl="0">
            <a:lnSpc>
              <a:spcPts val="1100"/>
            </a:lnSpc>
            <a:defRPr sz="1000"/>
          </a:pPr>
          <a:r>
            <a:rPr lang="it-IT" sz="1000" b="0" i="0" u="none" strike="noStrike" baseline="0">
              <a:solidFill>
                <a:srgbClr val="000000"/>
              </a:solidFill>
              <a:latin typeface="Verdana"/>
              <a:ea typeface="Verdana"/>
              <a:cs typeface="Verdana"/>
            </a:rPr>
            <a:t>La larghezza del girovita va misurata nel punto più stretto.</a:t>
          </a:r>
        </a:p>
        <a:p>
          <a:pPr algn="l" rtl="0">
            <a:lnSpc>
              <a:spcPts val="1100"/>
            </a:lnSpc>
            <a:defRPr sz="1000"/>
          </a:pPr>
          <a:endParaRPr lang="it-IT" sz="1000" b="0" i="0" u="none" strike="noStrike" baseline="0">
            <a:solidFill>
              <a:srgbClr val="000000"/>
            </a:solidFill>
            <a:latin typeface="Verdana"/>
            <a:ea typeface="Verdana"/>
            <a:cs typeface="Verdana"/>
          </a:endParaRPr>
        </a:p>
        <a:p>
          <a:pPr algn="l" rtl="0">
            <a:lnSpc>
              <a:spcPts val="1100"/>
            </a:lnSpc>
            <a:defRPr sz="1000"/>
          </a:pPr>
          <a:r>
            <a:rPr lang="it-IT" sz="1000" b="0" i="0" u="none" strike="noStrike" baseline="0">
              <a:solidFill>
                <a:srgbClr val="000000"/>
              </a:solidFill>
              <a:latin typeface="Verdana"/>
              <a:ea typeface="Verdana"/>
              <a:cs typeface="Verdana"/>
            </a:rPr>
            <a:t>Il foglio calcola anche il rapporto tra vita e fianchi. Aggiornate le vostre misure di tanto in tanto, per vedere i vostri miglioramenti. Ricordate che il girovita dev'essere inferiore a 102 per gli uomini e a 88 per le donne. Un valore superiore indica un elevato rischio di infarto.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14</xdr:row>
      <xdr:rowOff>123825</xdr:rowOff>
    </xdr:from>
    <xdr:to>
      <xdr:col>6</xdr:col>
      <xdr:colOff>38100</xdr:colOff>
      <xdr:row>26</xdr:row>
      <xdr:rowOff>28575</xdr:rowOff>
    </xdr:to>
    <xdr:sp macro="" textlink="" fLocksText="0">
      <xdr:nvSpPr>
        <xdr:cNvPr id="3086" name="Text Box 14"/>
        <xdr:cNvSpPr>
          <a:spLocks noChangeArrowheads="1"/>
        </xdr:cNvSpPr>
      </xdr:nvSpPr>
      <xdr:spPr bwMode="auto">
        <a:xfrm>
          <a:off x="3924300" y="2390775"/>
          <a:ext cx="2428875" cy="1847850"/>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Il fabbisogno calorico è dato dalla somma del metabolismo basale più il metabolismo da attività, ossia il fabbisogno energetico delle attività svolte durante la giornata. Esso dipende inoltre dal sesso della persona, poiché le donne, avendo più massa grassa, consumano meno calorie.</a:t>
          </a:r>
        </a:p>
      </xdr:txBody>
    </xdr:sp>
    <xdr:clientData/>
  </xdr:twoCellAnchor>
  <xdr:twoCellAnchor>
    <xdr:from>
      <xdr:col>5</xdr:col>
      <xdr:colOff>209550</xdr:colOff>
      <xdr:row>1</xdr:row>
      <xdr:rowOff>133350</xdr:rowOff>
    </xdr:from>
    <xdr:to>
      <xdr:col>8</xdr:col>
      <xdr:colOff>152400</xdr:colOff>
      <xdr:row>7</xdr:row>
      <xdr:rowOff>76200</xdr:rowOff>
    </xdr:to>
    <xdr:sp macro="" textlink="" fLocksText="0">
      <xdr:nvSpPr>
        <xdr:cNvPr id="3087" name="Text Box 15"/>
        <xdr:cNvSpPr>
          <a:spLocks noChangeArrowheads="1"/>
        </xdr:cNvSpPr>
      </xdr:nvSpPr>
      <xdr:spPr bwMode="auto">
        <a:xfrm>
          <a:off x="5762625" y="295275"/>
          <a:ext cx="4048125" cy="914400"/>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Il calcolo del metabolismo basale dipende da vari fattori. Esistono diversi sistemi per calcolarlo, nessuno dei quali è perfetto. Occorre quindi prendere questi dati “cum grano salis”, cercando di ricordare che il calcolo è per forza di cose approssimativo.</a:t>
          </a:r>
        </a:p>
      </xdr:txBody>
    </xdr:sp>
    <xdr:clientData/>
  </xdr:twoCellAnchor>
  <xdr:twoCellAnchor>
    <xdr:from>
      <xdr:col>2</xdr:col>
      <xdr:colOff>723900</xdr:colOff>
      <xdr:row>46</xdr:row>
      <xdr:rowOff>104775</xdr:rowOff>
    </xdr:from>
    <xdr:to>
      <xdr:col>5</xdr:col>
      <xdr:colOff>57150</xdr:colOff>
      <xdr:row>54</xdr:row>
      <xdr:rowOff>38100</xdr:rowOff>
    </xdr:to>
    <xdr:sp macro="" textlink="" fLocksText="0">
      <xdr:nvSpPr>
        <xdr:cNvPr id="3088" name="Text Box 16"/>
        <xdr:cNvSpPr>
          <a:spLocks noChangeArrowheads="1"/>
        </xdr:cNvSpPr>
      </xdr:nvSpPr>
      <xdr:spPr bwMode="auto">
        <a:xfrm>
          <a:off x="3914775" y="7553325"/>
          <a:ext cx="1695450" cy="1228725"/>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lnSpc>
              <a:spcPts val="1100"/>
            </a:lnSpc>
            <a:defRPr sz="1000"/>
          </a:pPr>
          <a:r>
            <a:rPr lang="it-IT" sz="1000" b="0" i="0" u="none" strike="noStrike" baseline="0">
              <a:solidFill>
                <a:srgbClr val="000000"/>
              </a:solidFill>
              <a:latin typeface="Verdana"/>
              <a:ea typeface="Verdana"/>
              <a:cs typeface="Verdana"/>
            </a:rPr>
            <a:t>Per calcolare le effettive attività svolte durante la giornata, si utilizza la calcolatrice qui accanto. Per ciascuna ora della giornata si può inserire il tipo di attività svolta.</a:t>
          </a:r>
        </a:p>
      </xdr:txBody>
    </xdr:sp>
    <xdr:clientData/>
  </xdr:twoCellAnchor>
  <xdr:twoCellAnchor>
    <xdr:from>
      <xdr:col>7</xdr:col>
      <xdr:colOff>838200</xdr:colOff>
      <xdr:row>10</xdr:row>
      <xdr:rowOff>76200</xdr:rowOff>
    </xdr:from>
    <xdr:to>
      <xdr:col>9</xdr:col>
      <xdr:colOff>1552575</xdr:colOff>
      <xdr:row>14</xdr:row>
      <xdr:rowOff>142875</xdr:rowOff>
    </xdr:to>
    <xdr:sp macro="" textlink="" fLocksText="0">
      <xdr:nvSpPr>
        <xdr:cNvPr id="3089" name="Text Box 17"/>
        <xdr:cNvSpPr>
          <a:spLocks noChangeArrowheads="1"/>
        </xdr:cNvSpPr>
      </xdr:nvSpPr>
      <xdr:spPr bwMode="auto">
        <a:xfrm>
          <a:off x="7915275" y="1695450"/>
          <a:ext cx="4057650" cy="714375"/>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La massa grassa non brucia calorie, quindi al valore indicato va sottratto il coefficiente di massa grassa. Questo è il fabbisogno calorico orario a riposo adattato. La formula utilizzata è quella di Mifflin-StJeor (Metodo 4).</a:t>
          </a:r>
        </a:p>
      </xdr:txBody>
    </xdr:sp>
    <xdr:clientData/>
  </xdr:twoCellAnchor>
  <xdr:twoCellAnchor>
    <xdr:from>
      <xdr:col>6</xdr:col>
      <xdr:colOff>238125</xdr:colOff>
      <xdr:row>16</xdr:row>
      <xdr:rowOff>76200</xdr:rowOff>
    </xdr:from>
    <xdr:to>
      <xdr:col>7</xdr:col>
      <xdr:colOff>1457325</xdr:colOff>
      <xdr:row>26</xdr:row>
      <xdr:rowOff>28575</xdr:rowOff>
    </xdr:to>
    <xdr:sp macro="" textlink="" fLocksText="0">
      <xdr:nvSpPr>
        <xdr:cNvPr id="3090" name="Text Box 17"/>
        <xdr:cNvSpPr>
          <a:spLocks noChangeArrowheads="1"/>
        </xdr:cNvSpPr>
      </xdr:nvSpPr>
      <xdr:spPr bwMode="auto">
        <a:xfrm>
          <a:off x="6553200" y="2667000"/>
          <a:ext cx="1981200" cy="1571625"/>
        </a:xfrm>
        <a:prstGeom prst="rect">
          <a:avLst/>
        </a:prstGeom>
        <a:solidFill>
          <a:srgbClr val="CCFFFF"/>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lnSpc>
              <a:spcPts val="1100"/>
            </a:lnSpc>
            <a:defRPr sz="1000"/>
          </a:pPr>
          <a:r>
            <a:rPr lang="it-IT" sz="1000" b="0" i="0" u="none" strike="noStrike" baseline="0">
              <a:solidFill>
                <a:srgbClr val="000000"/>
              </a:solidFill>
              <a:latin typeface="Verdana"/>
              <a:ea typeface="Verdana"/>
              <a:cs typeface="Verdana"/>
            </a:rPr>
            <a:t>La tabella Tipo di attività contiene dei dati di esempio, necessari alla correttezza del calcolo. Questi dati vanno generalmente bene per un tipo di vita mediamente sedentario, ma devono essere corretti secondo il proprio stile di vita.</a:t>
          </a:r>
        </a:p>
      </xdr:txBody>
    </xdr:sp>
    <xdr:clientData/>
  </xdr:twoCellAnchor>
  <xdr:twoCellAnchor>
    <xdr:from>
      <xdr:col>0</xdr:col>
      <xdr:colOff>44148375</xdr:colOff>
      <xdr:row>0</xdr:row>
      <xdr:rowOff>3905250</xdr:rowOff>
    </xdr:from>
    <xdr:to>
      <xdr:col>0</xdr:col>
      <xdr:colOff>44148375</xdr:colOff>
      <xdr:row>30</xdr:row>
      <xdr:rowOff>57150</xdr:rowOff>
    </xdr:to>
    <xdr:sp macro="" textlink="">
      <xdr:nvSpPr>
        <xdr:cNvPr id="3091" name="Line 19"/>
        <xdr:cNvSpPr>
          <a:spLocks noChangeShapeType="1"/>
        </xdr:cNvSpPr>
      </xdr:nvSpPr>
      <xdr:spPr bwMode="auto">
        <a:xfrm>
          <a:off x="2533650" y="161925"/>
          <a:ext cx="0" cy="4752975"/>
        </a:xfrm>
        <a:prstGeom prst="line">
          <a:avLst/>
        </a:prstGeom>
        <a:noFill/>
        <a:ln w="18000" cap="flat">
          <a:solidFill>
            <a:srgbClr val="3465A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-47844075</xdr:colOff>
      <xdr:row>0</xdr:row>
      <xdr:rowOff>-4810125</xdr:rowOff>
    </xdr:from>
    <xdr:to>
      <xdr:col>6</xdr:col>
      <xdr:colOff>704850</xdr:colOff>
      <xdr:row>0</xdr:row>
      <xdr:rowOff>-4810125</xdr:rowOff>
    </xdr:to>
    <xdr:sp macro="" textlink="">
      <xdr:nvSpPr>
        <xdr:cNvPr id="3092" name="Line 20"/>
        <xdr:cNvSpPr>
          <a:spLocks noChangeShapeType="1"/>
        </xdr:cNvSpPr>
      </xdr:nvSpPr>
      <xdr:spPr bwMode="auto">
        <a:xfrm>
          <a:off x="-47844075" y="-4810125"/>
          <a:ext cx="54864000" cy="0"/>
        </a:xfrm>
        <a:prstGeom prst="line">
          <a:avLst/>
        </a:prstGeom>
        <a:noFill/>
        <a:ln w="18000" cap="flat">
          <a:solidFill>
            <a:srgbClr val="3465A4"/>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609600</xdr:colOff>
      <xdr:row>11</xdr:row>
      <xdr:rowOff>161925</xdr:rowOff>
    </xdr:from>
    <xdr:to>
      <xdr:col>8</xdr:col>
      <xdr:colOff>171450</xdr:colOff>
      <xdr:row>18</xdr:row>
      <xdr:rowOff>85725</xdr:rowOff>
    </xdr:to>
    <xdr:sp macro="" textlink="" fLocksText="0">
      <xdr:nvSpPr>
        <xdr:cNvPr id="4097" name="Text Box 8"/>
        <xdr:cNvSpPr>
          <a:spLocks noChangeArrowheads="1"/>
        </xdr:cNvSpPr>
      </xdr:nvSpPr>
      <xdr:spPr bwMode="auto">
        <a:xfrm>
          <a:off x="3933825" y="1943100"/>
          <a:ext cx="4010025" cy="1085850"/>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30000">
              <a:solidFill>
                <a:srgbClr val="000000"/>
              </a:solidFill>
              <a:latin typeface="Verdana"/>
              <a:ea typeface="Verdana"/>
              <a:cs typeface="Verdana"/>
            </a:rPr>
            <a:t>1</a:t>
          </a:r>
          <a:r>
            <a:rPr lang="it-IT" sz="1000" b="0" i="0" u="none" strike="noStrike" baseline="0">
              <a:solidFill>
                <a:srgbClr val="000000"/>
              </a:solidFill>
              <a:latin typeface="Verdana"/>
              <a:ea typeface="Verdana"/>
              <a:cs typeface="Verdana"/>
            </a:rPr>
            <a:t> Il fabbisogno calorico giornaliero varia in funzione dell'altezza, della costituzione, del sesso e dell'attività fisica svolta. Il calcolo può essere effettuato con la calcolatrice apposita, presente nel foglio </a:t>
          </a:r>
          <a:r>
            <a:rPr lang="it-IT" sz="1000" b="0" i="1" u="none" strike="noStrike" baseline="0">
              <a:solidFill>
                <a:srgbClr val="000000"/>
              </a:solidFill>
              <a:latin typeface="Verdana"/>
              <a:ea typeface="Verdana"/>
              <a:cs typeface="Verdana"/>
            </a:rPr>
            <a:t>Fabbisogno calorico</a:t>
          </a:r>
          <a:r>
            <a:rPr lang="it-IT" sz="1000" b="0" i="0" u="none" strike="noStrike" baseline="0">
              <a:solidFill>
                <a:srgbClr val="000000"/>
              </a:solidFill>
              <a:latin typeface="Verdana"/>
              <a:ea typeface="Verdana"/>
              <a:cs typeface="Verdana"/>
            </a:rPr>
            <a:t>. Si tenga presente che i dati sono approssimativi e che, in generale, si tende a sovrastimare l'attività fisica svolta.</a:t>
          </a:r>
        </a:p>
      </xdr:txBody>
    </xdr:sp>
    <xdr:clientData/>
  </xdr:twoCellAnchor>
  <xdr:twoCellAnchor>
    <xdr:from>
      <xdr:col>0</xdr:col>
      <xdr:colOff>228600</xdr:colOff>
      <xdr:row>21</xdr:row>
      <xdr:rowOff>142875</xdr:rowOff>
    </xdr:from>
    <xdr:to>
      <xdr:col>2</xdr:col>
      <xdr:colOff>657225</xdr:colOff>
      <xdr:row>27</xdr:row>
      <xdr:rowOff>133350</xdr:rowOff>
    </xdr:to>
    <xdr:sp macro="" textlink="" fLocksText="0">
      <xdr:nvSpPr>
        <xdr:cNvPr id="4098" name="Text Box 9"/>
        <xdr:cNvSpPr>
          <a:spLocks noChangeArrowheads="1"/>
        </xdr:cNvSpPr>
      </xdr:nvSpPr>
      <xdr:spPr bwMode="auto">
        <a:xfrm>
          <a:off x="228600" y="3571875"/>
          <a:ext cx="3752850" cy="962025"/>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I dati vanno inseriti nelle celle con sfondo grigio.</a:t>
          </a:r>
        </a:p>
        <a:p>
          <a:pPr algn="l" rtl="0">
            <a:defRPr sz="1000"/>
          </a:pPr>
          <a:r>
            <a:rPr lang="it-IT" sz="1000" b="0" i="0" u="none" strike="noStrike" baseline="0">
              <a:solidFill>
                <a:srgbClr val="000000"/>
              </a:solidFill>
              <a:latin typeface="Verdana"/>
              <a:ea typeface="Verdana"/>
              <a:cs typeface="Verdana"/>
            </a:rPr>
            <a:t>I risultati si trovano nelle celle evidenziate in giallo.</a:t>
          </a:r>
        </a:p>
        <a:p>
          <a:pPr algn="l" rtl="0">
            <a:defRPr sz="1000"/>
          </a:pPr>
          <a:r>
            <a:rPr lang="it-IT" sz="1000" b="0" i="0" u="none" strike="noStrike" baseline="0">
              <a:solidFill>
                <a:srgbClr val="000000"/>
              </a:solidFill>
              <a:latin typeface="Verdana"/>
              <a:ea typeface="Verdana"/>
              <a:cs typeface="Verdana"/>
            </a:rPr>
            <a:t>Le celle con fondo bianco non devono essere modificate (contengono le formule per far funzionare il tutto).</a:t>
          </a:r>
        </a:p>
      </xdr:txBody>
    </xdr:sp>
    <xdr:clientData/>
  </xdr:twoCellAnchor>
  <xdr:twoCellAnchor>
    <xdr:from>
      <xdr:col>4</xdr:col>
      <xdr:colOff>38100</xdr:colOff>
      <xdr:row>21</xdr:row>
      <xdr:rowOff>123825</xdr:rowOff>
    </xdr:from>
    <xdr:to>
      <xdr:col>6</xdr:col>
      <xdr:colOff>333375</xdr:colOff>
      <xdr:row>27</xdr:row>
      <xdr:rowOff>85725</xdr:rowOff>
    </xdr:to>
    <xdr:sp macro="" textlink="" fLocksText="0">
      <xdr:nvSpPr>
        <xdr:cNvPr id="4099" name="Text Box 9"/>
        <xdr:cNvSpPr>
          <a:spLocks noChangeArrowheads="1"/>
        </xdr:cNvSpPr>
      </xdr:nvSpPr>
      <xdr:spPr bwMode="auto">
        <a:xfrm>
          <a:off x="4886325" y="3552825"/>
          <a:ext cx="1695450" cy="933450"/>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Il peso perso viene calcolato con una formula bruta per cui a 7000 kCal corrisponde 1 kg.</a:t>
          </a:r>
        </a:p>
      </xdr:txBody>
    </xdr:sp>
    <xdr:clientData/>
  </xdr:twoCellAnchor>
  <xdr:twoCellAnchor>
    <xdr:from>
      <xdr:col>6</xdr:col>
      <xdr:colOff>123825</xdr:colOff>
      <xdr:row>0</xdr:row>
      <xdr:rowOff>95250</xdr:rowOff>
    </xdr:from>
    <xdr:to>
      <xdr:col>11</xdr:col>
      <xdr:colOff>561975</xdr:colOff>
      <xdr:row>10</xdr:row>
      <xdr:rowOff>133350</xdr:rowOff>
    </xdr:to>
    <xdr:sp macro="" textlink="" fLocksText="0">
      <xdr:nvSpPr>
        <xdr:cNvPr id="4100" name="Text Box 8"/>
        <xdr:cNvSpPr>
          <a:spLocks noChangeArrowheads="1"/>
        </xdr:cNvSpPr>
      </xdr:nvSpPr>
      <xdr:spPr bwMode="auto">
        <a:xfrm>
          <a:off x="6372225" y="95250"/>
          <a:ext cx="4248150" cy="1657350"/>
        </a:xfrm>
        <a:prstGeom prst="rect">
          <a:avLst/>
        </a:prstGeom>
        <a:solidFill>
          <a:srgbClr val="99CCFF"/>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In questo foglio è possibile inserire i propri obiettivi, per valutarli e poi seguirli nel foglio Dieta successivo. Dovete inserire la data di inizio della dieta e il peso da raggiungere. Potete anche inserire una data entro cui raggiungere il peso desiderato; il foglio calcolerà il regime calorico necessario per questo obiettivo. Se il regime è troppo stretto, verrà visualizzato un messaggio d'errore. Nel campo “Calorie assunte giornalmente” dovete quindi inserire il regime calorico desiderato, che può essere quello calcolato automaticamente dal foglio o anche un regime calorico differente.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714375</xdr:colOff>
      <xdr:row>3</xdr:row>
      <xdr:rowOff>95250</xdr:rowOff>
    </xdr:from>
    <xdr:to>
      <xdr:col>16</xdr:col>
      <xdr:colOff>0</xdr:colOff>
      <xdr:row>14</xdr:row>
      <xdr:rowOff>142875</xdr:rowOff>
    </xdr:to>
    <xdr:sp macro="" textlink="" fLocksText="0">
      <xdr:nvSpPr>
        <xdr:cNvPr id="5121" name="Text Box 1"/>
        <xdr:cNvSpPr>
          <a:spLocks noChangeArrowheads="1"/>
        </xdr:cNvSpPr>
      </xdr:nvSpPr>
      <xdr:spPr bwMode="auto">
        <a:xfrm>
          <a:off x="8077200" y="933450"/>
          <a:ext cx="3800475" cy="1828800"/>
        </a:xfrm>
        <a:prstGeom prst="rect">
          <a:avLst/>
        </a:prstGeom>
        <a:solidFill>
          <a:srgbClr val="99CCFF"/>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Questo foglio è basato sui valori ottenuti nel foglio </a:t>
          </a:r>
          <a:r>
            <a:rPr lang="it-IT" sz="1000" b="0" i="1" u="none" strike="noStrike" baseline="0">
              <a:solidFill>
                <a:srgbClr val="000000"/>
              </a:solidFill>
              <a:latin typeface="Verdana"/>
              <a:ea typeface="Verdana"/>
              <a:cs typeface="Verdana"/>
            </a:rPr>
            <a:t>Previsioni</a:t>
          </a:r>
          <a:r>
            <a:rPr lang="it-IT" sz="1000" b="0" i="0" u="none" strike="noStrike" baseline="0">
              <a:solidFill>
                <a:srgbClr val="000000"/>
              </a:solidFill>
              <a:latin typeface="Verdana"/>
              <a:ea typeface="Verdana"/>
              <a:cs typeface="Verdana"/>
            </a:rPr>
            <a:t>.  È sufficiente inserire il proprio peso attuale nella colonna “Peso effettivo” (la prima casella è già stata compilata e corrisponde al peso inserito nel foglio “BMI”, quando si sono introdotti i dati biometrici fondamentali) ed eventuali note per vedere come sta andando la dieta rispetto all'andamento teorico.</a:t>
          </a:r>
        </a:p>
        <a:p>
          <a:pPr algn="l" rtl="0">
            <a:defRPr sz="1000"/>
          </a:pPr>
          <a:r>
            <a:rPr lang="it-IT" sz="1000" b="0" i="0" u="none" strike="noStrike" baseline="0">
              <a:solidFill>
                <a:srgbClr val="000000"/>
              </a:solidFill>
              <a:latin typeface="Verdana"/>
              <a:ea typeface="Verdana"/>
              <a:cs typeface="Verdana"/>
            </a:rPr>
            <a:t>In alto a destra sono riportate le statistiche: peso iniziale, peso attuale effettivo, totale del peso perso, chili mancanti al termine della dieta, giorni trascorsi dall'inizio della dieta e giorni (teorici) mancanti alla fine.</a:t>
          </a:r>
        </a:p>
      </xdr:txBody>
    </xdr:sp>
    <xdr:clientData/>
  </xdr:twoCellAnchor>
  <xdr:twoCellAnchor>
    <xdr:from>
      <xdr:col>10</xdr:col>
      <xdr:colOff>28575</xdr:colOff>
      <xdr:row>22</xdr:row>
      <xdr:rowOff>66675</xdr:rowOff>
    </xdr:from>
    <xdr:to>
      <xdr:col>16</xdr:col>
      <xdr:colOff>9525</xdr:colOff>
      <xdr:row>35</xdr:row>
      <xdr:rowOff>85725</xdr:rowOff>
    </xdr:to>
    <xdr:graphicFrame macro="">
      <xdr:nvGraphicFramePr>
        <xdr:cNvPr id="512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15</xdr:row>
      <xdr:rowOff>133350</xdr:rowOff>
    </xdr:from>
    <xdr:to>
      <xdr:col>2</xdr:col>
      <xdr:colOff>714375</xdr:colOff>
      <xdr:row>33</xdr:row>
      <xdr:rowOff>85725</xdr:rowOff>
    </xdr:to>
    <xdr:sp macro="" textlink="" fLocksText="0">
      <xdr:nvSpPr>
        <xdr:cNvPr id="8196" name="Text Box 1"/>
        <xdr:cNvSpPr>
          <a:spLocks noChangeArrowheads="1"/>
        </xdr:cNvSpPr>
      </xdr:nvSpPr>
      <xdr:spPr bwMode="auto">
        <a:xfrm>
          <a:off x="95250" y="2447925"/>
          <a:ext cx="2228850" cy="2714625"/>
        </a:xfrm>
        <a:prstGeom prst="rect">
          <a:avLst/>
        </a:prstGeom>
        <a:solidFill>
          <a:srgbClr val="99CCFF"/>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Questo foglio serve a calcolare la frequenza cardiaca massima in funzione dell’età e, in base a questa, a verificare quale sia il regime di attività migliore secondo l’allenamento che si desidera ottenere. Soprattutto se si è molto fuori allenamento, è meglio iniziare con un allenamento che non faccia innalzare eccessivamente la frequenza cardiaca (e quindi rimanere, almeno inizialmente, nelle fasce di attività fisica moderata o attività fisica per il dimagrimento). </a:t>
          </a:r>
        </a:p>
      </xdr:txBody>
    </xdr:sp>
    <xdr:clientData/>
  </xdr:twoCellAnchor>
  <xdr:twoCellAnchor>
    <xdr:from>
      <xdr:col>3</xdr:col>
      <xdr:colOff>76200</xdr:colOff>
      <xdr:row>23</xdr:row>
      <xdr:rowOff>152400</xdr:rowOff>
    </xdr:from>
    <xdr:to>
      <xdr:col>10</xdr:col>
      <xdr:colOff>609600</xdr:colOff>
      <xdr:row>33</xdr:row>
      <xdr:rowOff>9525</xdr:rowOff>
    </xdr:to>
    <xdr:sp macro="" textlink="" fLocksText="0">
      <xdr:nvSpPr>
        <xdr:cNvPr id="8197" name="Text Box 1"/>
        <xdr:cNvSpPr>
          <a:spLocks noChangeArrowheads="1"/>
        </xdr:cNvSpPr>
      </xdr:nvSpPr>
      <xdr:spPr bwMode="auto">
        <a:xfrm>
          <a:off x="2638425" y="3762375"/>
          <a:ext cx="6143625" cy="1323975"/>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La frequenza cardiaca massima viene calcolata in base a due metodi differenti. Oltre a ciò, fornendo la propria frequenza cardiaca a riposo si può ottenere anche il valore della frequenza cardiaca di riserva.</a:t>
          </a:r>
        </a:p>
        <a:p>
          <a:pPr algn="l" rtl="0">
            <a:defRPr sz="1000"/>
          </a:pPr>
          <a:r>
            <a:rPr lang="it-IT" sz="1000" b="0" i="0" u="none" strike="noStrike" baseline="0">
              <a:solidFill>
                <a:srgbClr val="000000"/>
              </a:solidFill>
              <a:latin typeface="Verdana"/>
              <a:ea typeface="Verdana"/>
              <a:cs typeface="Verdana"/>
            </a:rPr>
            <a:t>La frequenza cardiaca a riposo va calcolata la mattina, appena svegli, dopo essersi alzati ed essere rimasti seduti per qualche minuto. Per ottenere il risultato migliore, è meglio prendere quattro-cinque misurazioni per quattro-cinque giorni, quindi calcolare la media.</a:t>
          </a:r>
        </a:p>
        <a:p>
          <a:pPr algn="l" rtl="0">
            <a:defRPr sz="1000"/>
          </a:pPr>
          <a:r>
            <a:rPr lang="it-IT" sz="1000" b="0" i="0" u="none" strike="noStrike" baseline="0">
              <a:solidFill>
                <a:srgbClr val="000000"/>
              </a:solidFill>
              <a:latin typeface="Verdana"/>
              <a:ea typeface="Verdana"/>
              <a:cs typeface="Verdana"/>
            </a:rPr>
            <a:t>La frequenza cardiaca di riserva viene calcolata sottraendo dalla frequenza cardiaca massima quella a riposo.</a:t>
          </a:r>
        </a:p>
      </xdr:txBody>
    </xdr:sp>
    <xdr:clientData/>
  </xdr:twoCellAnchor>
  <xdr:twoCellAnchor>
    <xdr:from>
      <xdr:col>11</xdr:col>
      <xdr:colOff>85725</xdr:colOff>
      <xdr:row>11</xdr:row>
      <xdr:rowOff>142875</xdr:rowOff>
    </xdr:from>
    <xdr:to>
      <xdr:col>13</xdr:col>
      <xdr:colOff>66675</xdr:colOff>
      <xdr:row>23</xdr:row>
      <xdr:rowOff>0</xdr:rowOff>
    </xdr:to>
    <xdr:sp macro="" textlink="" fLocksText="0">
      <xdr:nvSpPr>
        <xdr:cNvPr id="8198" name="Text Box 1"/>
        <xdr:cNvSpPr>
          <a:spLocks noChangeArrowheads="1"/>
        </xdr:cNvSpPr>
      </xdr:nvSpPr>
      <xdr:spPr bwMode="auto">
        <a:xfrm>
          <a:off x="9029700" y="1847850"/>
          <a:ext cx="1524000" cy="1762125"/>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In queste celle vengono proposte le frequenze di allenamento ideali, secondo le due formule impiegate per il calcolo della frequenza cardiaca massima e di quella di riserva.</a:t>
          </a:r>
        </a:p>
      </xdr:txBody>
    </xdr:sp>
    <xdr:clientData/>
  </xdr:twoCellAnchor>
  <xdr:twoCellAnchor>
    <xdr:from>
      <xdr:col>7</xdr:col>
      <xdr:colOff>104775</xdr:colOff>
      <xdr:row>2</xdr:row>
      <xdr:rowOff>123825</xdr:rowOff>
    </xdr:from>
    <xdr:to>
      <xdr:col>12</xdr:col>
      <xdr:colOff>762000</xdr:colOff>
      <xdr:row>9</xdr:row>
      <xdr:rowOff>47625</xdr:rowOff>
    </xdr:to>
    <xdr:sp macro="" textlink="" fLocksText="0">
      <xdr:nvSpPr>
        <xdr:cNvPr id="8199" name="Text Box 1"/>
        <xdr:cNvSpPr>
          <a:spLocks noChangeArrowheads="1"/>
        </xdr:cNvSpPr>
      </xdr:nvSpPr>
      <xdr:spPr bwMode="auto">
        <a:xfrm>
          <a:off x="6372225" y="409575"/>
          <a:ext cx="4105275" cy="1019175"/>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lnSpc>
              <a:spcPts val="1000"/>
            </a:lnSpc>
            <a:defRPr sz="1000"/>
          </a:pPr>
          <a:r>
            <a:rPr lang="it-IT" sz="1000" b="0" i="0" u="none" strike="noStrike" baseline="0">
              <a:solidFill>
                <a:srgbClr val="000000"/>
              </a:solidFill>
              <a:latin typeface="Verdana"/>
              <a:ea typeface="Verdana"/>
              <a:cs typeface="Verdana"/>
            </a:rPr>
            <a:t>Queste celle sono fornite per facilitare il calcolo della frequenza cardiaca a riposo. È sufficiente misurare la frequenza cardiaca la mattina, appena dopo essersi alzati ed essere rimasti a sedere per qualche minuto. Il calcolo viene svolto non appena si inserisce una frequenza cardiaca. Per avere un calcolo più accurato, è meglio ripetere l'operazione per qualche giorno.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7</xdr:row>
      <xdr:rowOff>95250</xdr:rowOff>
    </xdr:from>
    <xdr:to>
      <xdr:col>2</xdr:col>
      <xdr:colOff>352425</xdr:colOff>
      <xdr:row>18</xdr:row>
      <xdr:rowOff>0</xdr:rowOff>
    </xdr:to>
    <xdr:sp macro="" textlink="" fLocksText="0">
      <xdr:nvSpPr>
        <xdr:cNvPr id="9219" name="Text Box 1"/>
        <xdr:cNvSpPr>
          <a:spLocks noChangeArrowheads="1"/>
        </xdr:cNvSpPr>
      </xdr:nvSpPr>
      <xdr:spPr bwMode="auto">
        <a:xfrm>
          <a:off x="104775" y="1114425"/>
          <a:ext cx="3371850" cy="1495425"/>
        </a:xfrm>
        <a:prstGeom prst="rect">
          <a:avLst/>
        </a:prstGeom>
        <a:solidFill>
          <a:srgbClr val="99CCFF"/>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lnSpc>
              <a:spcPts val="1100"/>
            </a:lnSpc>
            <a:defRPr sz="1000"/>
          </a:pPr>
          <a:r>
            <a:rPr lang="it-IT" sz="1000" b="0" i="0" u="none" strike="noStrike" baseline="0">
              <a:solidFill>
                <a:srgbClr val="000000"/>
              </a:solidFill>
              <a:latin typeface="Verdana"/>
              <a:ea typeface="Verdana"/>
              <a:cs typeface="Verdana"/>
            </a:rPr>
            <a:t>In questo foglio viene valutato il consumo calorico (e la corrispondente perdita di peso) in funzione del proprio peso, della percentuale di massa magra, dell’attività svolta e del tempo per cui si è svolta l’attività. Si tenga comunque presente che i dati sono indicativi, non precisi; soprattutto quelli relativi al peso perso. L’importante è svolgere un’attività fisica che consenta di mantenere il metabolismo a un buon livello e, al contempo, di tenere il cuore allenato.</a:t>
          </a:r>
        </a:p>
      </xdr:txBody>
    </xdr:sp>
    <xdr:clientData/>
  </xdr:twoCellAnchor>
  <xdr:twoCellAnchor>
    <xdr:from>
      <xdr:col>0</xdr:col>
      <xdr:colOff>114300</xdr:colOff>
      <xdr:row>23</xdr:row>
      <xdr:rowOff>85725</xdr:rowOff>
    </xdr:from>
    <xdr:to>
      <xdr:col>2</xdr:col>
      <xdr:colOff>361950</xdr:colOff>
      <xdr:row>30</xdr:row>
      <xdr:rowOff>57150</xdr:rowOff>
    </xdr:to>
    <xdr:sp macro="" textlink="" fLocksText="0">
      <xdr:nvSpPr>
        <xdr:cNvPr id="9220" name="Text Box 1"/>
        <xdr:cNvSpPr>
          <a:spLocks noChangeArrowheads="1"/>
        </xdr:cNvSpPr>
      </xdr:nvSpPr>
      <xdr:spPr bwMode="auto">
        <a:xfrm>
          <a:off x="114300" y="3409950"/>
          <a:ext cx="3371850" cy="990600"/>
        </a:xfrm>
        <a:prstGeom prst="rect">
          <a:avLst/>
        </a:prstGeom>
        <a:solidFill>
          <a:srgbClr val="99CCFF"/>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lnSpc>
              <a:spcPts val="1000"/>
            </a:lnSpc>
            <a:defRPr sz="1000"/>
          </a:pPr>
          <a:r>
            <a:rPr lang="it-IT" sz="1000" b="0" i="0" u="none" strike="noStrike" baseline="0">
              <a:solidFill>
                <a:srgbClr val="000000"/>
              </a:solidFill>
              <a:latin typeface="Verdana"/>
              <a:ea typeface="Verdana"/>
              <a:cs typeface="Verdana"/>
            </a:rPr>
            <a:t>La camminata della salute è un modo veloce e approssimativo per calcolare quanto si perde camminando (o correndo) in relazione alla distanza percorsa. Per ogni kg di peso corporeo, si consumano 0,9 kCal per km percorso. Il risultato, diviso per 20, dà i grammi di grasso consumati.</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285750</xdr:colOff>
      <xdr:row>10</xdr:row>
      <xdr:rowOff>38100</xdr:rowOff>
    </xdr:from>
    <xdr:to>
      <xdr:col>6</xdr:col>
      <xdr:colOff>19050</xdr:colOff>
      <xdr:row>24</xdr:row>
      <xdr:rowOff>9525</xdr:rowOff>
    </xdr:to>
    <xdr:sp macro="" textlink="" fLocksText="0">
      <xdr:nvSpPr>
        <xdr:cNvPr id="10241" name="Text Box 2"/>
        <xdr:cNvSpPr>
          <a:spLocks noChangeArrowheads="1"/>
        </xdr:cNvSpPr>
      </xdr:nvSpPr>
      <xdr:spPr bwMode="auto">
        <a:xfrm>
          <a:off x="3324225" y="1619250"/>
          <a:ext cx="6972300" cy="1990725"/>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it-IT" sz="1000" b="0" i="0" u="none" strike="noStrike" baseline="0">
              <a:solidFill>
                <a:srgbClr val="000000"/>
              </a:solidFill>
              <a:latin typeface="Verdana"/>
              <a:ea typeface="Verdana"/>
              <a:cs typeface="Verdana"/>
            </a:rPr>
            <a:t>La dieta a zona prevede che, a ogni pasto, venga assunta una quantità determinata di proteine, carboidrati e grassi. Per facilitare il calcolo, questi valori sono stati normalizzati in unità note come “blocchi”. A ogni pasto, occorre assumere un certo numero di “blocchi”, ciascuno dei quali è composto da un “blocchetto” di proteine, carboidrati e grassi. Per esempio, a pranzo si può optare per un pasto composto di 4 blocchi, assumendo quindi 4 blocchetti di proteine, 4 blocchetti di carboidrati e 4 blocchetti di grassi.</a:t>
          </a:r>
        </a:p>
        <a:p>
          <a:pPr algn="l" rtl="0">
            <a:lnSpc>
              <a:spcPts val="1100"/>
            </a:lnSpc>
            <a:defRPr sz="1000"/>
          </a:pPr>
          <a:r>
            <a:rPr lang="it-IT" sz="1000" b="0" i="0" u="none" strike="noStrike" baseline="0">
              <a:solidFill>
                <a:srgbClr val="000000"/>
              </a:solidFill>
              <a:latin typeface="Verdana"/>
              <a:ea typeface="Verdana"/>
              <a:cs typeface="Verdana"/>
            </a:rPr>
            <a:t>Il fabbisogno in blocchi è basato sul fabbisogno proteico di una persona, a sua volta basato sulla sua massa magra (espressa in kg) e sul suo indice di attività fisico.</a:t>
          </a:r>
        </a:p>
        <a:p>
          <a:pPr algn="l" rtl="0">
            <a:lnSpc>
              <a:spcPts val="1100"/>
            </a:lnSpc>
            <a:defRPr sz="1000"/>
          </a:pPr>
          <a:r>
            <a:rPr lang="it-IT" sz="1000" b="0" i="0" u="none" strike="noStrike" baseline="0">
              <a:solidFill>
                <a:srgbClr val="000000"/>
              </a:solidFill>
              <a:latin typeface="Verdana"/>
              <a:ea typeface="Verdana"/>
              <a:cs typeface="Verdana"/>
            </a:rPr>
            <a:t>Per rimanere “in zona” occorre non lasciar passare più di 5 ore fra un pasto e l'altro (esclusa la notte); si consiglia quindi di fare una colazione di 1-2 blocchi, un pranzo di 4-5 blocchi, una merenda di 1-2 blocchi, una cena di 4-5 blocchi e uno spuntino serale di 1-2 blocchi.</a:t>
          </a:r>
        </a:p>
        <a:p>
          <a:pPr algn="l" rtl="0">
            <a:lnSpc>
              <a:spcPts val="1100"/>
            </a:lnSpc>
            <a:defRPr sz="1000"/>
          </a:pPr>
          <a:r>
            <a:rPr lang="it-IT" sz="1000" b="0" i="0" u="none" strike="noStrike" baseline="0">
              <a:solidFill>
                <a:srgbClr val="000000"/>
              </a:solidFill>
              <a:latin typeface="Verdana"/>
              <a:ea typeface="Verdana"/>
              <a:cs typeface="Verdana"/>
            </a:rPr>
            <a:t>Il minimo di blocchi che occorre assumere ogni giorno è pari a 11. Se la calcolatrice dà come risultato un numero minore di 11 blocchi, occorrerà comunque seguire una dieta di 11 blocchi per rimanere in forma.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257175</xdr:colOff>
      <xdr:row>6</xdr:row>
      <xdr:rowOff>57150</xdr:rowOff>
    </xdr:from>
    <xdr:to>
      <xdr:col>12</xdr:col>
      <xdr:colOff>333375</xdr:colOff>
      <xdr:row>25</xdr:row>
      <xdr:rowOff>123825</xdr:rowOff>
    </xdr:to>
    <xdr:sp macro="" textlink="" fLocksText="0">
      <xdr:nvSpPr>
        <xdr:cNvPr id="11265" name="Text Box 1"/>
        <xdr:cNvSpPr>
          <a:spLocks noChangeArrowheads="1"/>
        </xdr:cNvSpPr>
      </xdr:nvSpPr>
      <xdr:spPr bwMode="auto">
        <a:xfrm>
          <a:off x="10248900" y="1028700"/>
          <a:ext cx="1600200" cy="3143250"/>
        </a:xfrm>
        <a:prstGeom prst="rect">
          <a:avLst/>
        </a:prstGeom>
        <a:solidFill>
          <a:srgbClr val="FFFF99"/>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lnSpc>
              <a:spcPts val="1100"/>
            </a:lnSpc>
            <a:defRPr sz="1000"/>
          </a:pPr>
          <a:r>
            <a:rPr lang="it-IT" sz="1000" b="0" i="0" u="none" strike="noStrike" baseline="0">
              <a:solidFill>
                <a:srgbClr val="000000"/>
              </a:solidFill>
              <a:latin typeface="Verdana"/>
              <a:ea typeface="Verdana"/>
              <a:cs typeface="Verdana"/>
            </a:rPr>
            <a:t>Con questa calcolatrice potete sapere esattamente di quante calorie è composto un vostro pasto: vi basterà scegliere gli ingredienti e il peso dalle relative colonne e avrete immediatamente i valori ricercati.</a:t>
          </a:r>
        </a:p>
        <a:p>
          <a:pPr algn="l" rtl="0">
            <a:lnSpc>
              <a:spcPts val="1000"/>
            </a:lnSpc>
            <a:defRPr sz="1000"/>
          </a:pPr>
          <a:r>
            <a:rPr lang="it-IT" sz="1000" b="0" i="0" u="none" strike="noStrike" baseline="0">
              <a:solidFill>
                <a:srgbClr val="000000"/>
              </a:solidFill>
              <a:latin typeface="Verdana"/>
              <a:ea typeface="Verdana"/>
              <a:cs typeface="Verdana"/>
            </a:rPr>
            <a:t>Se nella tabella manca una preparazione, potete calcolarne le calorie utilizzando la “Calcolatrice ricette”, che è il foglio che segue immediatamente questo.</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zoomScale="120" zoomScaleNormal="120" workbookViewId="0">
      <selection activeCell="B5" sqref="B5:E5"/>
    </sheetView>
  </sheetViews>
  <sheetFormatPr defaultColWidth="11.5703125" defaultRowHeight="12.75" customHeight="1" x14ac:dyDescent="0.2"/>
  <cols>
    <col min="1" max="1" width="18.140625" style="1" customWidth="1"/>
    <col min="2" max="2" width="12.85546875" style="1" customWidth="1"/>
    <col min="3" max="3" width="6.5703125" style="1" customWidth="1"/>
    <col min="4" max="4" width="17.42578125" style="1" customWidth="1"/>
    <col min="5" max="7" width="11.5703125" style="1"/>
    <col min="8" max="8" width="12.42578125" style="1" customWidth="1"/>
    <col min="9" max="9" width="12.28515625" style="1" customWidth="1"/>
    <col min="10" max="16384" width="11.5703125" style="1"/>
  </cols>
  <sheetData>
    <row r="1" spans="1:9" ht="12.75" customHeight="1" x14ac:dyDescent="0.2">
      <c r="A1" s="214" t="s">
        <v>0</v>
      </c>
      <c r="B1" s="214"/>
      <c r="C1" s="214"/>
      <c r="D1" s="214"/>
      <c r="E1" s="214"/>
      <c r="G1"/>
      <c r="H1"/>
    </row>
    <row r="2" spans="1:9" ht="12.75" customHeight="1" x14ac:dyDescent="0.2">
      <c r="A2" s="2"/>
      <c r="B2" s="3"/>
      <c r="C2" s="3"/>
      <c r="D2" s="3"/>
      <c r="E2" s="3"/>
      <c r="G2"/>
      <c r="H2"/>
    </row>
    <row r="3" spans="1:9" ht="12.75" customHeight="1" x14ac:dyDescent="0.2">
      <c r="A3" s="215" t="s">
        <v>1</v>
      </c>
      <c r="B3" s="215"/>
      <c r="C3" s="215"/>
      <c r="D3" s="215"/>
      <c r="E3" s="215"/>
      <c r="G3"/>
      <c r="H3"/>
    </row>
    <row r="4" spans="1:9" ht="7.15" customHeight="1" x14ac:dyDescent="0.2">
      <c r="A4" s="4"/>
      <c r="G4"/>
      <c r="H4"/>
    </row>
    <row r="5" spans="1:9" ht="12.75" customHeight="1" x14ac:dyDescent="0.2">
      <c r="A5" s="4" t="s">
        <v>2</v>
      </c>
      <c r="B5" s="216"/>
      <c r="C5" s="216"/>
      <c r="D5" s="216"/>
      <c r="E5" s="216"/>
      <c r="G5" s="4" t="s">
        <v>3</v>
      </c>
    </row>
    <row r="6" spans="1:9" ht="12.75" customHeight="1" x14ac:dyDescent="0.2">
      <c r="A6" s="1" t="s">
        <v>4</v>
      </c>
      <c r="B6" s="5"/>
      <c r="D6"/>
      <c r="E6"/>
      <c r="G6" s="1" t="s">
        <v>5</v>
      </c>
      <c r="H6" s="6" t="s">
        <v>6</v>
      </c>
    </row>
    <row r="7" spans="1:9" ht="12.75" customHeight="1" x14ac:dyDescent="0.2">
      <c r="A7" s="1" t="s">
        <v>7</v>
      </c>
      <c r="B7" s="5"/>
      <c r="D7"/>
      <c r="E7"/>
      <c r="G7" s="1" t="s">
        <v>8</v>
      </c>
      <c r="H7" s="7" t="s">
        <v>9</v>
      </c>
    </row>
    <row r="8" spans="1:9" ht="12.75" customHeight="1" x14ac:dyDescent="0.2">
      <c r="A8" s="1" t="s">
        <v>10</v>
      </c>
      <c r="B8" s="8"/>
      <c r="D8"/>
      <c r="E8"/>
      <c r="G8" s="1" t="s">
        <v>11</v>
      </c>
      <c r="H8" s="9" t="s">
        <v>12</v>
      </c>
    </row>
    <row r="9" spans="1:9" ht="12.75" customHeight="1" x14ac:dyDescent="0.2">
      <c r="A9" s="1" t="s">
        <v>13</v>
      </c>
      <c r="B9" s="5"/>
      <c r="D9"/>
      <c r="E9"/>
      <c r="G9" s="1" t="s">
        <v>14</v>
      </c>
      <c r="H9" s="10" t="s">
        <v>15</v>
      </c>
    </row>
    <row r="10" spans="1:9" ht="12.75" customHeight="1" x14ac:dyDescent="0.2">
      <c r="A10" s="1" t="s">
        <v>16</v>
      </c>
      <c r="B10" s="11" t="str">
        <f ca="1">IF(B8&lt;&gt;"",_xll.YEARS(B8,TODAY(),1),"")</f>
        <v/>
      </c>
      <c r="D10"/>
      <c r="E10"/>
      <c r="G10"/>
      <c r="H10"/>
    </row>
    <row r="11" spans="1:9" ht="7.5" customHeight="1" x14ac:dyDescent="0.2">
      <c r="D11"/>
      <c r="E11"/>
      <c r="G11"/>
      <c r="H11"/>
    </row>
    <row r="12" spans="1:9" ht="12.75" customHeight="1" x14ac:dyDescent="0.2">
      <c r="A12" s="1" t="s">
        <v>17</v>
      </c>
      <c r="B12" s="12" t="str">
        <f>IF(B7&lt;&gt;"",B7/(B6/100)^2,"")</f>
        <v/>
      </c>
      <c r="D12"/>
      <c r="E12"/>
      <c r="G12"/>
      <c r="H12"/>
      <c r="I12"/>
    </row>
    <row r="13" spans="1:9" ht="12.75" customHeight="1" x14ac:dyDescent="0.2">
      <c r="D13"/>
      <c r="E13"/>
      <c r="G13"/>
      <c r="H13"/>
      <c r="I13"/>
    </row>
    <row r="14" spans="1:9" ht="12.75" customHeight="1" x14ac:dyDescent="0.2">
      <c r="A14" s="3" t="s">
        <v>18</v>
      </c>
      <c r="B14" s="3" t="s">
        <v>19</v>
      </c>
      <c r="C14"/>
      <c r="D14"/>
      <c r="E14"/>
      <c r="G14"/>
      <c r="H14"/>
      <c r="I14"/>
    </row>
    <row r="15" spans="1:9" ht="12.75" customHeight="1" x14ac:dyDescent="0.2">
      <c r="A15" s="13" t="str">
        <f>IF(B12&lt;&gt;"",ROUND(18.5*(B6/100)^2,1) &amp; " - " &amp; ROUND(24.9*(B6/100)^2,1),"")</f>
        <v/>
      </c>
      <c r="B15" s="13" t="str">
        <f>IF(B12&lt;&gt;"",ROUND(AVERAGE(18.5*(B6/100)^2,24.9*(B6/100)^2),0),"")</f>
        <v/>
      </c>
      <c r="C15"/>
      <c r="D15"/>
      <c r="E15"/>
      <c r="G15"/>
      <c r="H15"/>
      <c r="I15"/>
    </row>
    <row r="16" spans="1:9" ht="12.75" customHeight="1" x14ac:dyDescent="0.2">
      <c r="A16"/>
      <c r="B16"/>
      <c r="C16"/>
      <c r="D16"/>
      <c r="E16"/>
      <c r="G16"/>
      <c r="H16"/>
      <c r="I16"/>
    </row>
    <row r="17" spans="1:5" x14ac:dyDescent="0.2">
      <c r="A17"/>
      <c r="B17"/>
      <c r="C17"/>
      <c r="D17"/>
      <c r="E17"/>
    </row>
    <row r="18" spans="1:5" ht="12.75" customHeight="1" x14ac:dyDescent="0.2">
      <c r="A18"/>
      <c r="B18"/>
      <c r="C18"/>
      <c r="D18"/>
      <c r="E18"/>
    </row>
    <row r="19" spans="1:5" ht="12.75" customHeight="1" x14ac:dyDescent="0.2">
      <c r="A19"/>
      <c r="B19"/>
      <c r="C19"/>
      <c r="D19"/>
      <c r="E19"/>
    </row>
    <row r="20" spans="1:5" ht="12.75" customHeight="1" x14ac:dyDescent="0.2">
      <c r="A20"/>
      <c r="B20"/>
      <c r="C20"/>
      <c r="D20"/>
      <c r="E20"/>
    </row>
    <row r="21" spans="1:5" ht="12.75" customHeight="1" x14ac:dyDescent="0.2">
      <c r="A21"/>
      <c r="B21"/>
      <c r="C21"/>
      <c r="D21"/>
      <c r="E21"/>
    </row>
    <row r="22" spans="1:5" ht="12.75" customHeight="1" x14ac:dyDescent="0.2">
      <c r="A22"/>
      <c r="B22"/>
      <c r="C22"/>
      <c r="D22"/>
      <c r="E22"/>
    </row>
    <row r="23" spans="1:5" x14ac:dyDescent="0.2">
      <c r="A23"/>
      <c r="B23"/>
      <c r="C23"/>
      <c r="D23"/>
      <c r="E23"/>
    </row>
    <row r="24" spans="1:5" ht="12.75" customHeight="1" x14ac:dyDescent="0.2">
      <c r="A24"/>
      <c r="B24"/>
      <c r="C24"/>
      <c r="D24"/>
      <c r="E24"/>
    </row>
    <row r="27" spans="1:5" ht="12.75" customHeight="1" x14ac:dyDescent="0.2">
      <c r="A27"/>
      <c r="B27"/>
      <c r="C27"/>
    </row>
    <row r="28" spans="1:5" ht="12.75" customHeight="1" x14ac:dyDescent="0.2">
      <c r="A28"/>
      <c r="B28"/>
      <c r="C28"/>
    </row>
    <row r="29" spans="1:5" ht="12.75" customHeight="1" x14ac:dyDescent="0.2">
      <c r="A29"/>
      <c r="B29"/>
      <c r="C29"/>
    </row>
    <row r="30" spans="1:5" ht="12.75" customHeight="1" x14ac:dyDescent="0.2">
      <c r="A30"/>
      <c r="B30"/>
      <c r="C30"/>
    </row>
    <row r="31" spans="1:5" ht="12.75" customHeight="1" x14ac:dyDescent="0.2">
      <c r="A31"/>
      <c r="B31"/>
      <c r="C31"/>
    </row>
    <row r="32" spans="1:5" ht="12.75" customHeight="1" x14ac:dyDescent="0.2">
      <c r="A32"/>
      <c r="B32"/>
      <c r="C32"/>
    </row>
    <row r="33" spans="1:3" ht="12.75" customHeight="1" x14ac:dyDescent="0.2">
      <c r="A33"/>
      <c r="B33"/>
      <c r="C33"/>
    </row>
  </sheetData>
  <sheetProtection selectLockedCells="1" selectUnlockedCells="1"/>
  <mergeCells count="3">
    <mergeCell ref="A1:E1"/>
    <mergeCell ref="A3:E3"/>
    <mergeCell ref="B5:E5"/>
  </mergeCells>
  <conditionalFormatting sqref="B12">
    <cfRule type="cellIs" dxfId="23" priority="1" stopIfTrue="1" operator="lessThan">
      <formula>18.5</formula>
    </cfRule>
    <cfRule type="cellIs" dxfId="22" priority="2" stopIfTrue="1" operator="greaterThan">
      <formula>30</formula>
    </cfRule>
    <cfRule type="cellIs" dxfId="21" priority="3" stopIfTrue="1" operator="greaterThan">
      <formula>24.9</formula>
    </cfRule>
  </conditionalFormatting>
  <dataValidations count="4">
    <dataValidation type="whole" allowBlank="1" showErrorMessage="1" errorTitle="Valore non valido" error="Inserire un valore numerico intero compreso fra 100 e 220. Questo valore rappresenta l'altezza della persona, espressa in centimetri." promptTitle="Inserimento altezza" prompt="Inserire un valore numerico intero compreso fra 100 e 220. Questo valore rappresenta l'altezza della persona, espressa in centimetri." sqref="B6">
      <formula1>100</formula1>
      <formula2>220</formula2>
    </dataValidation>
    <dataValidation type="decimal" allowBlank="1" showErrorMessage="1" errorTitle="Valore non valido" error="Inserire un valore numerico (con o senza virgola) compreso fra 30 e 300. Questo valore rappresenta il peso della persona, espresso in chilogrammi." promptTitle="Inserimento peso" prompt="Inserire un valore numerico (con o senza virgola) compreso fra 30 e 300. Questo valore rappresenta il peso della persona, espresso in chilogrammi." sqref="B7">
      <formula1>30</formula1>
      <formula2>300</formula2>
    </dataValidation>
    <dataValidation type="date" allowBlank="1" errorTitle="Valore non valido" error="Inserire una data valida." promptTitle="Inserimento altezza" prompt="Inserire un valore numerico intero compreso fra 100 e 220. Questo valore rappresenta l'altezza della persona, espressa in centimetri." sqref="B8">
      <formula1>9/4/1900</formula1>
      <formula2>7/8/1900</formula2>
    </dataValidation>
    <dataValidation type="list" operator="equal" allowBlank="1" showErrorMessage="1" errorTitle="Valore non valido" error="Inserire un valore numerico (con o senza virgola) compreso fra 30 e 300. Questo valore rappresenta il peso della persona, espresso in chilogrammi." promptTitle="Selezione sesso" prompt="Selezionare il sesso." sqref="B9">
      <formula1>"Maschio,Femmina"</formula1>
      <formula2>0</formula2>
    </dataValidation>
  </dataValidations>
  <pageMargins left="0.78749999999999998" right="0.78749999999999998" top="1.0249999999999999" bottom="1.0249999999999999" header="0.78749999999999998" footer="0.78749999999999998"/>
  <pageSetup paperSize="9" orientation="portrait" useFirstPageNumber="1" horizontalDpi="300" verticalDpi="300"/>
  <headerFooter alignWithMargins="0">
    <oddHeader>&amp;C&amp;A</oddHeader>
    <oddFooter>&amp;CPagina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0" zoomScaleNormal="120" workbookViewId="0">
      <selection activeCell="F45" sqref="F45"/>
    </sheetView>
  </sheetViews>
  <sheetFormatPr defaultColWidth="11.5703125" defaultRowHeight="11.25" x14ac:dyDescent="0.15"/>
  <cols>
    <col min="1" max="1" width="28.42578125" style="145" customWidth="1"/>
    <col min="2" max="2" width="6.7109375" style="145" customWidth="1"/>
    <col min="3" max="3" width="6.42578125" style="145" customWidth="1"/>
    <col min="4" max="4" width="4" style="145" customWidth="1"/>
    <col min="5" max="5" width="7" style="145" customWidth="1"/>
    <col min="6" max="6" width="101.5703125" style="145" customWidth="1"/>
    <col min="7" max="16384" width="11.5703125" style="145"/>
  </cols>
  <sheetData>
    <row r="1" spans="1:6" x14ac:dyDescent="0.15">
      <c r="A1" s="233" t="s">
        <v>290</v>
      </c>
      <c r="B1" s="233"/>
      <c r="C1" s="233"/>
    </row>
    <row r="2" spans="1:6" x14ac:dyDescent="0.15">
      <c r="E2" s="147" t="s">
        <v>291</v>
      </c>
      <c r="F2" s="147" t="s">
        <v>292</v>
      </c>
    </row>
    <row r="3" spans="1:6" ht="12.75" x14ac:dyDescent="0.2">
      <c r="A3" s="145" t="s">
        <v>293</v>
      </c>
      <c r="B3" s="26" t="e">
        <f ca="1">Massa!C11</f>
        <v>#VALUE!</v>
      </c>
      <c r="D3"/>
      <c r="E3" s="145">
        <v>1.1000000000000001</v>
      </c>
      <c r="F3" s="145" t="s">
        <v>294</v>
      </c>
    </row>
    <row r="4" spans="1:6" ht="12.75" x14ac:dyDescent="0.2">
      <c r="A4" s="145" t="s">
        <v>295</v>
      </c>
      <c r="B4" s="23"/>
      <c r="D4"/>
      <c r="E4" s="145">
        <v>1.3</v>
      </c>
      <c r="F4" s="145" t="s">
        <v>296</v>
      </c>
    </row>
    <row r="5" spans="1:6" ht="12.75" x14ac:dyDescent="0.2">
      <c r="A5" s="145" t="s">
        <v>297</v>
      </c>
      <c r="B5" s="176" t="str">
        <f>IF(B4&lt;&gt;"",ROUND(B3*B4,0),"")</f>
        <v/>
      </c>
      <c r="D5"/>
      <c r="E5" s="145">
        <v>1.5</v>
      </c>
      <c r="F5" s="145" t="s">
        <v>298</v>
      </c>
    </row>
    <row r="6" spans="1:6" ht="12.75" x14ac:dyDescent="0.2">
      <c r="A6" s="145" t="s">
        <v>299</v>
      </c>
      <c r="B6" s="176" t="str">
        <f>IF(B5&lt;&gt;"",ROUND(B5/7,0),"")</f>
        <v/>
      </c>
      <c r="D6"/>
      <c r="E6" s="145">
        <v>1.7000000000000002</v>
      </c>
      <c r="F6" s="145" t="s">
        <v>300</v>
      </c>
    </row>
    <row r="7" spans="1:6" ht="12.75" x14ac:dyDescent="0.2">
      <c r="D7"/>
      <c r="E7" s="145">
        <v>1.9</v>
      </c>
      <c r="F7" s="145" t="s">
        <v>301</v>
      </c>
    </row>
    <row r="8" spans="1:6" ht="12.75" x14ac:dyDescent="0.2">
      <c r="A8"/>
      <c r="B8"/>
      <c r="D8"/>
      <c r="E8" s="145">
        <v>2.1</v>
      </c>
      <c r="F8" s="145" t="s">
        <v>302</v>
      </c>
    </row>
    <row r="9" spans="1:6" ht="12.75" x14ac:dyDescent="0.2">
      <c r="A9"/>
      <c r="B9"/>
      <c r="C9"/>
      <c r="D9"/>
      <c r="E9" s="145">
        <v>2.2999999999999998</v>
      </c>
      <c r="F9" s="145" t="s">
        <v>303</v>
      </c>
    </row>
    <row r="10" spans="1:6" ht="12.75" x14ac:dyDescent="0.2">
      <c r="A10"/>
      <c r="B10"/>
      <c r="C10"/>
      <c r="D10"/>
      <c r="E10"/>
    </row>
    <row r="11" spans="1:6" ht="12.75" x14ac:dyDescent="0.2">
      <c r="A11"/>
      <c r="B11" s="146" t="s">
        <v>304</v>
      </c>
      <c r="C11" s="146" t="s">
        <v>305</v>
      </c>
    </row>
    <row r="12" spans="1:6" x14ac:dyDescent="0.15">
      <c r="A12" s="145" t="s">
        <v>306</v>
      </c>
      <c r="B12" s="167" t="str">
        <f>IF($B$6&lt;&gt;"",$B$6*7,"")</f>
        <v/>
      </c>
      <c r="C12" s="167" t="str">
        <f>IF(B12&lt;&gt;"",ROUND(B12*375/100,0),"")</f>
        <v/>
      </c>
    </row>
    <row r="13" spans="1:6" x14ac:dyDescent="0.15">
      <c r="A13" s="145" t="s">
        <v>307</v>
      </c>
      <c r="B13" s="167" t="str">
        <f>IF($B$6&lt;&gt;"",$B$6*9,"")</f>
        <v/>
      </c>
      <c r="C13" s="167" t="str">
        <f>IF(B13&lt;&gt;"",ROUND(B13*400/100,0),"")</f>
        <v/>
      </c>
    </row>
    <row r="14" spans="1:6" x14ac:dyDescent="0.15">
      <c r="A14" s="145" t="s">
        <v>308</v>
      </c>
      <c r="B14" s="167" t="str">
        <f>IF($B$6&lt;&gt;"",$B$6*1.5,"")</f>
        <v/>
      </c>
      <c r="C14" s="167" t="str">
        <f>IF(B14&lt;&gt;"",ROUND(B14*900/100,0),"")</f>
        <v/>
      </c>
    </row>
    <row r="15" spans="1:6" x14ac:dyDescent="0.15">
      <c r="A15" s="145" t="s">
        <v>309</v>
      </c>
      <c r="C15" s="177">
        <f>SUM(C12:C14)</f>
        <v>0</v>
      </c>
    </row>
  </sheetData>
  <sheetProtection selectLockedCells="1" selectUnlockedCells="1"/>
  <mergeCells count="1">
    <mergeCell ref="A1:C1"/>
  </mergeCells>
  <dataValidations count="1">
    <dataValidation type="list" operator="equal" allowBlank="1" sqref="B4">
      <formula1>$E$3:$E$9</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4"/>
  <sheetViews>
    <sheetView zoomScale="120" zoomScaleNormal="120" workbookViewId="0">
      <pane xSplit="2" ySplit="4" topLeftCell="C5" activePane="bottomRight" state="frozen"/>
      <selection pane="topRight" activeCell="C1" sqref="C1"/>
      <selection pane="bottomLeft" activeCell="A5" sqref="A5"/>
      <selection pane="bottomRight"/>
    </sheetView>
  </sheetViews>
  <sheetFormatPr defaultColWidth="11.42578125" defaultRowHeight="12.75" customHeight="1" x14ac:dyDescent="0.2"/>
  <cols>
    <col min="1" max="1" width="37.85546875" style="64" customWidth="1"/>
    <col min="2" max="2" width="10.28515625" style="64" customWidth="1"/>
    <col min="3" max="3" width="17" style="64" customWidth="1"/>
    <col min="4" max="4" width="11.42578125" style="64"/>
    <col min="5" max="7" width="13" style="64" customWidth="1"/>
    <col min="8" max="16384" width="11.42578125" style="64"/>
  </cols>
  <sheetData>
    <row r="1" spans="1:11" ht="12.75" customHeight="1" x14ac:dyDescent="0.2">
      <c r="A1" s="236" t="s">
        <v>310</v>
      </c>
      <c r="B1" s="236"/>
      <c r="C1" s="236"/>
      <c r="D1" s="236"/>
      <c r="E1" s="236"/>
      <c r="F1" s="236"/>
      <c r="G1" s="236"/>
      <c r="H1" s="236"/>
      <c r="I1" s="236"/>
      <c r="J1" s="236"/>
    </row>
    <row r="3" spans="1:11" ht="12.75" customHeight="1" x14ac:dyDescent="0.2">
      <c r="A3" s="44"/>
      <c r="B3" s="44"/>
      <c r="C3" s="44"/>
      <c r="D3" s="237" t="s">
        <v>311</v>
      </c>
      <c r="E3" s="237"/>
      <c r="F3" s="237"/>
      <c r="G3" s="238" t="s">
        <v>312</v>
      </c>
      <c r="H3" s="238"/>
      <c r="I3" s="238"/>
    </row>
    <row r="4" spans="1:11" ht="12.75" customHeight="1" x14ac:dyDescent="0.2">
      <c r="A4" s="44" t="s">
        <v>313</v>
      </c>
      <c r="B4" s="44" t="s">
        <v>314</v>
      </c>
      <c r="C4" s="178" t="s">
        <v>315</v>
      </c>
      <c r="D4" s="179" t="s">
        <v>316</v>
      </c>
      <c r="E4" s="179" t="s">
        <v>317</v>
      </c>
      <c r="F4" s="179" t="s">
        <v>318</v>
      </c>
      <c r="G4" s="180" t="s">
        <v>319</v>
      </c>
      <c r="H4" s="180" t="s">
        <v>320</v>
      </c>
      <c r="I4" s="180" t="s">
        <v>318</v>
      </c>
      <c r="J4" s="181" t="s">
        <v>321</v>
      </c>
    </row>
    <row r="5" spans="1:11" ht="12.75" customHeight="1" x14ac:dyDescent="0.2">
      <c r="A5" s="182" t="s">
        <v>322</v>
      </c>
      <c r="B5" s="183"/>
      <c r="C5" s="184">
        <f t="shared" ref="C5:C10" si="0">IF($A5&lt;&gt;"",$B5/100*(VLOOKUP($A5,Alimenti,2)),"")</f>
        <v>0</v>
      </c>
      <c r="D5" s="184">
        <f t="shared" ref="D5:D10" si="1">IF($A5&lt;&gt;"",$B5/100*(VLOOKUP($A5,Alimenti,3)),"")</f>
        <v>0</v>
      </c>
      <c r="E5" s="184">
        <f t="shared" ref="E5:E10" si="2">IF($A5&lt;&gt;"",$B5/100*(VLOOKUP($A5,Alimenti,4)),"")</f>
        <v>0</v>
      </c>
      <c r="F5" s="184">
        <f t="shared" ref="F5:F10" si="3">IF($A5&lt;&gt;"",$B5/100*(VLOOKUP($A5,Alimenti,5)),"")</f>
        <v>0</v>
      </c>
      <c r="G5" s="185">
        <f t="shared" ref="G5:G25" si="4">IF(D5&lt;&gt;"",ROUND(D5/7,0),"")</f>
        <v>0</v>
      </c>
      <c r="H5" s="185">
        <f t="shared" ref="H5:H25" si="5">IF(E5&lt;&gt;"",ROUND(E5/9,0),"")</f>
        <v>0</v>
      </c>
      <c r="I5" s="185">
        <f t="shared" ref="I5:I25" si="6">IF(F5&lt;&gt;"",ROUND(F5/3,0),"")</f>
        <v>0</v>
      </c>
      <c r="J5" s="186">
        <f t="shared" ref="J5:J24" si="7">IF(C5&lt;&gt;"",C5/3.6,"")</f>
        <v>0</v>
      </c>
      <c r="K5" s="187"/>
    </row>
    <row r="6" spans="1:11" ht="12.75" customHeight="1" x14ac:dyDescent="0.2">
      <c r="A6" s="182" t="s">
        <v>323</v>
      </c>
      <c r="B6" s="183"/>
      <c r="C6" s="184">
        <f t="shared" si="0"/>
        <v>0</v>
      </c>
      <c r="D6" s="184">
        <f t="shared" si="1"/>
        <v>0</v>
      </c>
      <c r="E6" s="184">
        <f t="shared" si="2"/>
        <v>0</v>
      </c>
      <c r="F6" s="184">
        <f t="shared" si="3"/>
        <v>0</v>
      </c>
      <c r="G6" s="185">
        <f t="shared" si="4"/>
        <v>0</v>
      </c>
      <c r="H6" s="185">
        <f t="shared" si="5"/>
        <v>0</v>
      </c>
      <c r="I6" s="185">
        <f t="shared" si="6"/>
        <v>0</v>
      </c>
      <c r="J6" s="186">
        <f t="shared" si="7"/>
        <v>0</v>
      </c>
    </row>
    <row r="7" spans="1:11" ht="12.75" customHeight="1" x14ac:dyDescent="0.2">
      <c r="A7" s="182" t="s">
        <v>324</v>
      </c>
      <c r="B7" s="183"/>
      <c r="C7" s="184">
        <f t="shared" si="0"/>
        <v>0</v>
      </c>
      <c r="D7" s="184">
        <f t="shared" si="1"/>
        <v>0</v>
      </c>
      <c r="E7" s="184">
        <f t="shared" si="2"/>
        <v>0</v>
      </c>
      <c r="F7" s="184">
        <f t="shared" si="3"/>
        <v>0</v>
      </c>
      <c r="G7" s="185">
        <f t="shared" si="4"/>
        <v>0</v>
      </c>
      <c r="H7" s="185">
        <f t="shared" si="5"/>
        <v>0</v>
      </c>
      <c r="I7" s="185">
        <f t="shared" si="6"/>
        <v>0</v>
      </c>
      <c r="J7" s="186">
        <f t="shared" si="7"/>
        <v>0</v>
      </c>
    </row>
    <row r="8" spans="1:11" ht="12.75" customHeight="1" x14ac:dyDescent="0.2">
      <c r="A8" s="182" t="s">
        <v>325</v>
      </c>
      <c r="B8" s="183"/>
      <c r="C8" s="184">
        <f t="shared" si="0"/>
        <v>0</v>
      </c>
      <c r="D8" s="184">
        <f t="shared" si="1"/>
        <v>0</v>
      </c>
      <c r="E8" s="184">
        <f t="shared" si="2"/>
        <v>0</v>
      </c>
      <c r="F8" s="184">
        <f t="shared" si="3"/>
        <v>0</v>
      </c>
      <c r="G8" s="185">
        <f t="shared" si="4"/>
        <v>0</v>
      </c>
      <c r="H8" s="185">
        <f t="shared" si="5"/>
        <v>0</v>
      </c>
      <c r="I8" s="185">
        <f t="shared" si="6"/>
        <v>0</v>
      </c>
      <c r="J8" s="186">
        <f t="shared" si="7"/>
        <v>0</v>
      </c>
    </row>
    <row r="9" spans="1:11" ht="12.75" customHeight="1" x14ac:dyDescent="0.2">
      <c r="A9" s="182" t="s">
        <v>326</v>
      </c>
      <c r="B9" s="183"/>
      <c r="C9" s="184">
        <f t="shared" si="0"/>
        <v>0</v>
      </c>
      <c r="D9" s="184">
        <f t="shared" si="1"/>
        <v>0</v>
      </c>
      <c r="E9" s="184">
        <f t="shared" si="2"/>
        <v>0</v>
      </c>
      <c r="F9" s="184">
        <f t="shared" si="3"/>
        <v>0</v>
      </c>
      <c r="G9" s="185">
        <f t="shared" si="4"/>
        <v>0</v>
      </c>
      <c r="H9" s="185">
        <f t="shared" si="5"/>
        <v>0</v>
      </c>
      <c r="I9" s="185">
        <f t="shared" si="6"/>
        <v>0</v>
      </c>
      <c r="J9" s="186">
        <f t="shared" si="7"/>
        <v>0</v>
      </c>
    </row>
    <row r="10" spans="1:11" ht="12.75" customHeight="1" x14ac:dyDescent="0.2">
      <c r="A10" s="182" t="s">
        <v>327</v>
      </c>
      <c r="B10" s="183"/>
      <c r="C10" s="184">
        <f t="shared" si="0"/>
        <v>0</v>
      </c>
      <c r="D10" s="184">
        <f t="shared" si="1"/>
        <v>0</v>
      </c>
      <c r="E10" s="184">
        <f t="shared" si="2"/>
        <v>0</v>
      </c>
      <c r="F10" s="184">
        <f t="shared" si="3"/>
        <v>0</v>
      </c>
      <c r="G10" s="185">
        <f t="shared" si="4"/>
        <v>0</v>
      </c>
      <c r="H10" s="185">
        <f t="shared" si="5"/>
        <v>0</v>
      </c>
      <c r="I10" s="185">
        <f t="shared" si="6"/>
        <v>0</v>
      </c>
      <c r="J10" s="186">
        <f t="shared" si="7"/>
        <v>0</v>
      </c>
    </row>
    <row r="11" spans="1:11" ht="12.75" customHeight="1" x14ac:dyDescent="0.2">
      <c r="A11"/>
      <c r="B11"/>
      <c r="C11" s="184">
        <f>IF($A27&lt;&gt;"",$B27/100*(VLOOKUP($A27,Alimenti,2)),"")</f>
        <v>0</v>
      </c>
      <c r="D11" s="184">
        <f>IF($A27&lt;&gt;"",$B27/100*(VLOOKUP($A27,Alimenti,3)),"")</f>
        <v>0</v>
      </c>
      <c r="E11" s="184">
        <f>IF($A27&lt;&gt;"",$B27/100*(VLOOKUP($A27,Alimenti,4)),"")</f>
        <v>0</v>
      </c>
      <c r="F11" s="184">
        <f>IF($A27&lt;&gt;"",$B27/100*(VLOOKUP($A27,Alimenti,5)),"")</f>
        <v>0</v>
      </c>
      <c r="G11" s="185">
        <f t="shared" si="4"/>
        <v>0</v>
      </c>
      <c r="H11" s="185">
        <f t="shared" si="5"/>
        <v>0</v>
      </c>
      <c r="I11" s="185">
        <f t="shared" si="6"/>
        <v>0</v>
      </c>
      <c r="J11" s="186">
        <f t="shared" si="7"/>
        <v>0</v>
      </c>
    </row>
    <row r="12" spans="1:11" ht="12.75" customHeight="1" x14ac:dyDescent="0.2">
      <c r="A12" s="182"/>
      <c r="B12" s="183"/>
      <c r="C12" s="184" t="str">
        <f t="shared" ref="C12:C24" si="8">IF($A12&lt;&gt;"",$B12/100*(VLOOKUP($A12,Alimenti,2)),"")</f>
        <v/>
      </c>
      <c r="D12" s="184" t="str">
        <f t="shared" ref="D12:D23" si="9">IF($A12&lt;&gt;"",$B12/100*(VLOOKUP($A12,Alimenti,3)),"")</f>
        <v/>
      </c>
      <c r="E12" s="184" t="str">
        <f t="shared" ref="E12:E23" si="10">IF($A12&lt;&gt;"",$B12/100*(VLOOKUP($A12,Alimenti,4)),"")</f>
        <v/>
      </c>
      <c r="F12" s="184" t="str">
        <f t="shared" ref="F12:F23" si="11">IF($A12&lt;&gt;"",$B12/100*(VLOOKUP($A12,Alimenti,5)),"")</f>
        <v/>
      </c>
      <c r="G12" s="185" t="str">
        <f t="shared" si="4"/>
        <v/>
      </c>
      <c r="H12" s="185" t="str">
        <f t="shared" si="5"/>
        <v/>
      </c>
      <c r="I12" s="185" t="str">
        <f t="shared" si="6"/>
        <v/>
      </c>
      <c r="J12" s="186" t="str">
        <f t="shared" si="7"/>
        <v/>
      </c>
    </row>
    <row r="13" spans="1:11" ht="12.75" customHeight="1" x14ac:dyDescent="0.2">
      <c r="A13" s="182"/>
      <c r="B13" s="183"/>
      <c r="C13" s="184" t="str">
        <f t="shared" si="8"/>
        <v/>
      </c>
      <c r="D13" s="184" t="str">
        <f t="shared" si="9"/>
        <v/>
      </c>
      <c r="E13" s="184" t="str">
        <f t="shared" si="10"/>
        <v/>
      </c>
      <c r="F13" s="184" t="str">
        <f t="shared" si="11"/>
        <v/>
      </c>
      <c r="G13" s="185" t="str">
        <f t="shared" si="4"/>
        <v/>
      </c>
      <c r="H13" s="185" t="str">
        <f t="shared" si="5"/>
        <v/>
      </c>
      <c r="I13" s="185" t="str">
        <f t="shared" si="6"/>
        <v/>
      </c>
      <c r="J13" s="186" t="str">
        <f t="shared" si="7"/>
        <v/>
      </c>
    </row>
    <row r="14" spans="1:11" ht="12.75" customHeight="1" x14ac:dyDescent="0.2">
      <c r="A14" s="182"/>
      <c r="B14" s="183"/>
      <c r="C14" s="184" t="str">
        <f t="shared" si="8"/>
        <v/>
      </c>
      <c r="D14" s="184" t="str">
        <f t="shared" si="9"/>
        <v/>
      </c>
      <c r="E14" s="184" t="str">
        <f t="shared" si="10"/>
        <v/>
      </c>
      <c r="F14" s="184" t="str">
        <f t="shared" si="11"/>
        <v/>
      </c>
      <c r="G14" s="185" t="str">
        <f t="shared" si="4"/>
        <v/>
      </c>
      <c r="H14" s="185" t="str">
        <f t="shared" si="5"/>
        <v/>
      </c>
      <c r="I14" s="185" t="str">
        <f t="shared" si="6"/>
        <v/>
      </c>
      <c r="J14" s="186" t="str">
        <f t="shared" si="7"/>
        <v/>
      </c>
    </row>
    <row r="15" spans="1:11" ht="12.75" customHeight="1" x14ac:dyDescent="0.2">
      <c r="A15" s="182"/>
      <c r="B15" s="183"/>
      <c r="C15" s="184" t="str">
        <f t="shared" si="8"/>
        <v/>
      </c>
      <c r="D15" s="184" t="str">
        <f t="shared" si="9"/>
        <v/>
      </c>
      <c r="E15" s="184" t="str">
        <f t="shared" si="10"/>
        <v/>
      </c>
      <c r="F15" s="184" t="str">
        <f t="shared" si="11"/>
        <v/>
      </c>
      <c r="G15" s="185" t="str">
        <f t="shared" si="4"/>
        <v/>
      </c>
      <c r="H15" s="185" t="str">
        <f t="shared" si="5"/>
        <v/>
      </c>
      <c r="I15" s="185" t="str">
        <f t="shared" si="6"/>
        <v/>
      </c>
      <c r="J15" s="186" t="str">
        <f t="shared" si="7"/>
        <v/>
      </c>
    </row>
    <row r="16" spans="1:11" ht="12.75" customHeight="1" x14ac:dyDescent="0.2">
      <c r="A16" s="182"/>
      <c r="B16" s="183"/>
      <c r="C16" s="184" t="str">
        <f t="shared" si="8"/>
        <v/>
      </c>
      <c r="D16" s="184" t="str">
        <f t="shared" si="9"/>
        <v/>
      </c>
      <c r="E16" s="184" t="str">
        <f t="shared" si="10"/>
        <v/>
      </c>
      <c r="F16" s="184" t="str">
        <f t="shared" si="11"/>
        <v/>
      </c>
      <c r="G16" s="185" t="str">
        <f t="shared" si="4"/>
        <v/>
      </c>
      <c r="H16" s="185" t="str">
        <f t="shared" si="5"/>
        <v/>
      </c>
      <c r="I16" s="185" t="str">
        <f t="shared" si="6"/>
        <v/>
      </c>
      <c r="J16" s="186" t="str">
        <f t="shared" si="7"/>
        <v/>
      </c>
    </row>
    <row r="17" spans="1:11" ht="12.75" customHeight="1" x14ac:dyDescent="0.2">
      <c r="A17" s="182"/>
      <c r="B17" s="183"/>
      <c r="C17" s="184" t="str">
        <f t="shared" si="8"/>
        <v/>
      </c>
      <c r="D17" s="184" t="str">
        <f t="shared" si="9"/>
        <v/>
      </c>
      <c r="E17" s="184" t="str">
        <f t="shared" si="10"/>
        <v/>
      </c>
      <c r="F17" s="184" t="str">
        <f t="shared" si="11"/>
        <v/>
      </c>
      <c r="G17" s="185" t="str">
        <f t="shared" si="4"/>
        <v/>
      </c>
      <c r="H17" s="185" t="str">
        <f t="shared" si="5"/>
        <v/>
      </c>
      <c r="I17" s="185" t="str">
        <f t="shared" si="6"/>
        <v/>
      </c>
      <c r="J17" s="186" t="str">
        <f t="shared" si="7"/>
        <v/>
      </c>
    </row>
    <row r="18" spans="1:11" ht="12.75" customHeight="1" x14ac:dyDescent="0.2">
      <c r="A18" s="182"/>
      <c r="B18" s="183"/>
      <c r="C18" s="184" t="str">
        <f t="shared" si="8"/>
        <v/>
      </c>
      <c r="D18" s="184" t="str">
        <f t="shared" si="9"/>
        <v/>
      </c>
      <c r="E18" s="184" t="str">
        <f t="shared" si="10"/>
        <v/>
      </c>
      <c r="F18" s="184" t="str">
        <f t="shared" si="11"/>
        <v/>
      </c>
      <c r="G18" s="185" t="str">
        <f t="shared" si="4"/>
        <v/>
      </c>
      <c r="H18" s="185" t="str">
        <f t="shared" si="5"/>
        <v/>
      </c>
      <c r="I18" s="185" t="str">
        <f t="shared" si="6"/>
        <v/>
      </c>
      <c r="J18" s="186" t="str">
        <f t="shared" si="7"/>
        <v/>
      </c>
    </row>
    <row r="19" spans="1:11" ht="12.75" customHeight="1" x14ac:dyDescent="0.2">
      <c r="A19" s="182"/>
      <c r="B19" s="183"/>
      <c r="C19" s="184" t="str">
        <f t="shared" si="8"/>
        <v/>
      </c>
      <c r="D19" s="184" t="str">
        <f t="shared" si="9"/>
        <v/>
      </c>
      <c r="E19" s="184" t="str">
        <f t="shared" si="10"/>
        <v/>
      </c>
      <c r="F19" s="184" t="str">
        <f t="shared" si="11"/>
        <v/>
      </c>
      <c r="G19" s="185" t="str">
        <f t="shared" si="4"/>
        <v/>
      </c>
      <c r="H19" s="185" t="str">
        <f t="shared" si="5"/>
        <v/>
      </c>
      <c r="I19" s="185" t="str">
        <f t="shared" si="6"/>
        <v/>
      </c>
      <c r="J19" s="186" t="str">
        <f t="shared" si="7"/>
        <v/>
      </c>
    </row>
    <row r="20" spans="1:11" ht="12.75" customHeight="1" x14ac:dyDescent="0.2">
      <c r="A20" s="182"/>
      <c r="B20" s="183"/>
      <c r="C20" s="184" t="str">
        <f t="shared" si="8"/>
        <v/>
      </c>
      <c r="D20" s="184" t="str">
        <f t="shared" si="9"/>
        <v/>
      </c>
      <c r="E20" s="184" t="str">
        <f t="shared" si="10"/>
        <v/>
      </c>
      <c r="F20" s="184" t="str">
        <f t="shared" si="11"/>
        <v/>
      </c>
      <c r="G20" s="185" t="str">
        <f t="shared" si="4"/>
        <v/>
      </c>
      <c r="H20" s="185" t="str">
        <f t="shared" si="5"/>
        <v/>
      </c>
      <c r="I20" s="185" t="str">
        <f t="shared" si="6"/>
        <v/>
      </c>
      <c r="J20" s="186" t="str">
        <f t="shared" si="7"/>
        <v/>
      </c>
    </row>
    <row r="21" spans="1:11" ht="12.75" customHeight="1" x14ac:dyDescent="0.2">
      <c r="A21" s="182"/>
      <c r="B21" s="183"/>
      <c r="C21" s="184" t="str">
        <f t="shared" si="8"/>
        <v/>
      </c>
      <c r="D21" s="184" t="str">
        <f t="shared" si="9"/>
        <v/>
      </c>
      <c r="E21" s="184" t="str">
        <f t="shared" si="10"/>
        <v/>
      </c>
      <c r="F21" s="184" t="str">
        <f t="shared" si="11"/>
        <v/>
      </c>
      <c r="G21" s="185" t="str">
        <f t="shared" si="4"/>
        <v/>
      </c>
      <c r="H21" s="185" t="str">
        <f t="shared" si="5"/>
        <v/>
      </c>
      <c r="I21" s="185" t="str">
        <f t="shared" si="6"/>
        <v/>
      </c>
      <c r="J21" s="186" t="str">
        <f t="shared" si="7"/>
        <v/>
      </c>
    </row>
    <row r="22" spans="1:11" ht="12.75" customHeight="1" x14ac:dyDescent="0.2">
      <c r="A22" s="182"/>
      <c r="B22" s="183"/>
      <c r="C22" s="184" t="str">
        <f t="shared" si="8"/>
        <v/>
      </c>
      <c r="D22" s="184" t="str">
        <f t="shared" si="9"/>
        <v/>
      </c>
      <c r="E22" s="184" t="str">
        <f t="shared" si="10"/>
        <v/>
      </c>
      <c r="F22" s="184" t="str">
        <f t="shared" si="11"/>
        <v/>
      </c>
      <c r="G22" s="185" t="str">
        <f t="shared" si="4"/>
        <v/>
      </c>
      <c r="H22" s="185" t="str">
        <f t="shared" si="5"/>
        <v/>
      </c>
      <c r="I22" s="185" t="str">
        <f t="shared" si="6"/>
        <v/>
      </c>
      <c r="J22" s="186" t="str">
        <f t="shared" si="7"/>
        <v/>
      </c>
    </row>
    <row r="23" spans="1:11" ht="12.75" customHeight="1" x14ac:dyDescent="0.2">
      <c r="A23" s="182"/>
      <c r="B23" s="183"/>
      <c r="C23" s="184" t="str">
        <f t="shared" si="8"/>
        <v/>
      </c>
      <c r="D23" s="184" t="str">
        <f t="shared" si="9"/>
        <v/>
      </c>
      <c r="E23" s="184" t="str">
        <f t="shared" si="10"/>
        <v/>
      </c>
      <c r="F23" s="184" t="str">
        <f t="shared" si="11"/>
        <v/>
      </c>
      <c r="G23" s="185" t="str">
        <f t="shared" si="4"/>
        <v/>
      </c>
      <c r="H23" s="185" t="str">
        <f t="shared" si="5"/>
        <v/>
      </c>
      <c r="I23" s="185" t="str">
        <f t="shared" si="6"/>
        <v/>
      </c>
      <c r="J23" s="186" t="str">
        <f t="shared" si="7"/>
        <v/>
      </c>
    </row>
    <row r="24" spans="1:11" ht="12.75" customHeight="1" x14ac:dyDescent="0.2">
      <c r="A24" s="182"/>
      <c r="B24" s="188"/>
      <c r="C24" s="184" t="str">
        <f t="shared" si="8"/>
        <v/>
      </c>
      <c r="D24" s="184" t="str">
        <f>IF($A24&lt;&gt;"",$B24/100*(VLOOKUP($A24,Alimenti,2)),"")</f>
        <v/>
      </c>
      <c r="E24" s="184" t="str">
        <f>IF($A24&lt;&gt;"",$B24/100*(VLOOKUP($A24,Alimenti,2)),"")</f>
        <v/>
      </c>
      <c r="F24" s="184" t="str">
        <f>IF($A24&lt;&gt;"",$B24/100*(VLOOKUP($A24,Alimenti,2)),"")</f>
        <v/>
      </c>
      <c r="G24" s="185" t="str">
        <f t="shared" si="4"/>
        <v/>
      </c>
      <c r="H24" s="185" t="str">
        <f t="shared" si="5"/>
        <v/>
      </c>
      <c r="I24" s="185" t="str">
        <f t="shared" si="6"/>
        <v/>
      </c>
      <c r="J24" s="186" t="str">
        <f t="shared" si="7"/>
        <v/>
      </c>
    </row>
    <row r="25" spans="1:11" ht="12.75" customHeight="1" x14ac:dyDescent="0.2">
      <c r="A25" s="35" t="s">
        <v>328</v>
      </c>
      <c r="B25" s="189">
        <f>SUM(B5:B24)</f>
        <v>0</v>
      </c>
      <c r="C25" s="190">
        <f>SUM(C5:C24)</f>
        <v>0</v>
      </c>
      <c r="D25" s="190">
        <f>SUM(D5:D24)</f>
        <v>0</v>
      </c>
      <c r="E25" s="190">
        <f>SUM(E5:E24)</f>
        <v>0</v>
      </c>
      <c r="F25" s="190">
        <f>SUM(F5:F24)</f>
        <v>0</v>
      </c>
      <c r="G25" s="191">
        <f t="shared" si="4"/>
        <v>0</v>
      </c>
      <c r="H25" s="191">
        <f t="shared" si="5"/>
        <v>0</v>
      </c>
      <c r="I25" s="191">
        <f t="shared" si="6"/>
        <v>0</v>
      </c>
      <c r="J25" s="70">
        <f>SUM(J5:J24)</f>
        <v>0</v>
      </c>
    </row>
    <row r="26" spans="1:11" ht="12.75" customHeight="1" x14ac:dyDescent="0.2">
      <c r="A26" s="191" t="s">
        <v>329</v>
      </c>
      <c r="B26" s="192"/>
      <c r="C26" s="192"/>
      <c r="D26" s="193">
        <f>IF(C25&lt;&gt;0,D25*4/C25,0)</f>
        <v>0</v>
      </c>
      <c r="E26" s="193">
        <f>IF(C25&lt;&gt;0,E25*3.75/C25,0)</f>
        <v>0</v>
      </c>
      <c r="F26" s="193">
        <f>IF(C25&lt;&gt;0,F25*9/C25,0)</f>
        <v>0</v>
      </c>
      <c r="G26" s="192"/>
      <c r="H26" s="192"/>
      <c r="I26" s="192"/>
      <c r="J26" s="192"/>
    </row>
    <row r="27" spans="1:11" ht="12.75" customHeight="1" x14ac:dyDescent="0.2">
      <c r="A27" s="182" t="s">
        <v>330</v>
      </c>
      <c r="B27" s="183"/>
      <c r="C27" s="184">
        <f t="shared" ref="C27:C46" si="12">IF($A27&lt;&gt;"",$B27/100*(VLOOKUP($A27,Alimenti,2)),"")</f>
        <v>0</v>
      </c>
      <c r="D27" s="184">
        <f t="shared" ref="D27:D46" si="13">IF($A27&lt;&gt;"",$B27/100*(VLOOKUP($A27,Alimenti,3)),"")</f>
        <v>0</v>
      </c>
      <c r="E27" s="184">
        <f t="shared" ref="E27:E46" si="14">IF($A27&lt;&gt;"",$B27/100*(VLOOKUP($A27,Alimenti,4)),"")</f>
        <v>0</v>
      </c>
      <c r="F27" s="184">
        <f t="shared" ref="F27:F46" si="15">IF($A27&lt;&gt;"",$B27/100*(VLOOKUP($A27,Alimenti,5)),"")</f>
        <v>0</v>
      </c>
      <c r="G27" s="185">
        <f t="shared" ref="G27:G47" si="16">IF(D27&lt;&gt;"",ROUND(D27/7,0),"")</f>
        <v>0</v>
      </c>
      <c r="H27" s="185">
        <f t="shared" ref="H27:H47" si="17">IF(E27&lt;&gt;"",ROUND(E27/9,0),"")</f>
        <v>0</v>
      </c>
      <c r="I27" s="185">
        <f t="shared" ref="I27:I47" si="18">IF(F27&lt;&gt;"",ROUND(F27/3,0),"")</f>
        <v>0</v>
      </c>
      <c r="J27" s="186">
        <f t="shared" ref="J27:J46" si="19">IF(C27&lt;&gt;"",C27/3.6,"")</f>
        <v>0</v>
      </c>
      <c r="K27" s="187"/>
    </row>
    <row r="28" spans="1:11" ht="12.75" customHeight="1" x14ac:dyDescent="0.2">
      <c r="A28" s="182" t="s">
        <v>331</v>
      </c>
      <c r="B28" s="183"/>
      <c r="C28" s="184">
        <f t="shared" si="12"/>
        <v>0</v>
      </c>
      <c r="D28" s="184">
        <f t="shared" si="13"/>
        <v>0</v>
      </c>
      <c r="E28" s="184">
        <f t="shared" si="14"/>
        <v>0</v>
      </c>
      <c r="F28" s="184">
        <f t="shared" si="15"/>
        <v>0</v>
      </c>
      <c r="G28" s="185">
        <f t="shared" si="16"/>
        <v>0</v>
      </c>
      <c r="H28" s="185">
        <f t="shared" si="17"/>
        <v>0</v>
      </c>
      <c r="I28" s="185">
        <f t="shared" si="18"/>
        <v>0</v>
      </c>
      <c r="J28" s="186">
        <f t="shared" si="19"/>
        <v>0</v>
      </c>
    </row>
    <row r="29" spans="1:11" ht="12.75" customHeight="1" x14ac:dyDescent="0.2">
      <c r="A29" s="182"/>
      <c r="B29" s="183"/>
      <c r="C29" s="184" t="str">
        <f t="shared" si="12"/>
        <v/>
      </c>
      <c r="D29" s="184" t="str">
        <f t="shared" si="13"/>
        <v/>
      </c>
      <c r="E29" s="184" t="str">
        <f t="shared" si="14"/>
        <v/>
      </c>
      <c r="F29" s="184" t="str">
        <f t="shared" si="15"/>
        <v/>
      </c>
      <c r="G29" s="185" t="str">
        <f t="shared" si="16"/>
        <v/>
      </c>
      <c r="H29" s="185" t="str">
        <f t="shared" si="17"/>
        <v/>
      </c>
      <c r="I29" s="185" t="str">
        <f t="shared" si="18"/>
        <v/>
      </c>
      <c r="J29" s="186" t="str">
        <f t="shared" si="19"/>
        <v/>
      </c>
    </row>
    <row r="30" spans="1:11" ht="12.75" customHeight="1" x14ac:dyDescent="0.2">
      <c r="A30" s="182"/>
      <c r="B30" s="183"/>
      <c r="C30" s="184" t="str">
        <f t="shared" si="12"/>
        <v/>
      </c>
      <c r="D30" s="184" t="str">
        <f t="shared" si="13"/>
        <v/>
      </c>
      <c r="E30" s="184" t="str">
        <f t="shared" si="14"/>
        <v/>
      </c>
      <c r="F30" s="184" t="str">
        <f t="shared" si="15"/>
        <v/>
      </c>
      <c r="G30" s="185" t="str">
        <f t="shared" si="16"/>
        <v/>
      </c>
      <c r="H30" s="185" t="str">
        <f t="shared" si="17"/>
        <v/>
      </c>
      <c r="I30" s="185" t="str">
        <f t="shared" si="18"/>
        <v/>
      </c>
      <c r="J30" s="186" t="str">
        <f t="shared" si="19"/>
        <v/>
      </c>
    </row>
    <row r="31" spans="1:11" ht="12.75" customHeight="1" x14ac:dyDescent="0.2">
      <c r="A31" s="182"/>
      <c r="B31" s="183"/>
      <c r="C31" s="184" t="str">
        <f t="shared" si="12"/>
        <v/>
      </c>
      <c r="D31" s="184" t="str">
        <f t="shared" si="13"/>
        <v/>
      </c>
      <c r="E31" s="184" t="str">
        <f t="shared" si="14"/>
        <v/>
      </c>
      <c r="F31" s="184" t="str">
        <f t="shared" si="15"/>
        <v/>
      </c>
      <c r="G31" s="185" t="str">
        <f t="shared" si="16"/>
        <v/>
      </c>
      <c r="H31" s="185" t="str">
        <f t="shared" si="17"/>
        <v/>
      </c>
      <c r="I31" s="185" t="str">
        <f t="shared" si="18"/>
        <v/>
      </c>
      <c r="J31" s="186" t="str">
        <f t="shared" si="19"/>
        <v/>
      </c>
    </row>
    <row r="32" spans="1:11" ht="12.75" customHeight="1" x14ac:dyDescent="0.2">
      <c r="A32" s="182"/>
      <c r="B32" s="183"/>
      <c r="C32" s="184" t="str">
        <f t="shared" si="12"/>
        <v/>
      </c>
      <c r="D32" s="184" t="str">
        <f t="shared" si="13"/>
        <v/>
      </c>
      <c r="E32" s="184" t="str">
        <f t="shared" si="14"/>
        <v/>
      </c>
      <c r="F32" s="184" t="str">
        <f t="shared" si="15"/>
        <v/>
      </c>
      <c r="G32" s="185" t="str">
        <f t="shared" si="16"/>
        <v/>
      </c>
      <c r="H32" s="185" t="str">
        <f t="shared" si="17"/>
        <v/>
      </c>
      <c r="I32" s="185" t="str">
        <f t="shared" si="18"/>
        <v/>
      </c>
      <c r="J32" s="186" t="str">
        <f t="shared" si="19"/>
        <v/>
      </c>
    </row>
    <row r="33" spans="1:10" ht="12.75" customHeight="1" x14ac:dyDescent="0.2">
      <c r="A33" s="182"/>
      <c r="B33" s="183"/>
      <c r="C33" s="184" t="str">
        <f t="shared" si="12"/>
        <v/>
      </c>
      <c r="D33" s="184" t="str">
        <f t="shared" si="13"/>
        <v/>
      </c>
      <c r="E33" s="184" t="str">
        <f t="shared" si="14"/>
        <v/>
      </c>
      <c r="F33" s="184" t="str">
        <f t="shared" si="15"/>
        <v/>
      </c>
      <c r="G33" s="185" t="str">
        <f t="shared" si="16"/>
        <v/>
      </c>
      <c r="H33" s="185" t="str">
        <f t="shared" si="17"/>
        <v/>
      </c>
      <c r="I33" s="185" t="str">
        <f t="shared" si="18"/>
        <v/>
      </c>
      <c r="J33" s="186" t="str">
        <f t="shared" si="19"/>
        <v/>
      </c>
    </row>
    <row r="34" spans="1:10" ht="12.75" customHeight="1" x14ac:dyDescent="0.2">
      <c r="A34" s="182"/>
      <c r="B34" s="183"/>
      <c r="C34" s="184" t="str">
        <f t="shared" si="12"/>
        <v/>
      </c>
      <c r="D34" s="184" t="str">
        <f t="shared" si="13"/>
        <v/>
      </c>
      <c r="E34" s="184" t="str">
        <f t="shared" si="14"/>
        <v/>
      </c>
      <c r="F34" s="184" t="str">
        <f t="shared" si="15"/>
        <v/>
      </c>
      <c r="G34" s="185" t="str">
        <f t="shared" si="16"/>
        <v/>
      </c>
      <c r="H34" s="185" t="str">
        <f t="shared" si="17"/>
        <v/>
      </c>
      <c r="I34" s="185" t="str">
        <f t="shared" si="18"/>
        <v/>
      </c>
      <c r="J34" s="186" t="str">
        <f t="shared" si="19"/>
        <v/>
      </c>
    </row>
    <row r="35" spans="1:10" ht="12.75" customHeight="1" x14ac:dyDescent="0.2">
      <c r="A35" s="182"/>
      <c r="B35" s="183"/>
      <c r="C35" s="184" t="str">
        <f t="shared" si="12"/>
        <v/>
      </c>
      <c r="D35" s="184" t="str">
        <f t="shared" si="13"/>
        <v/>
      </c>
      <c r="E35" s="184" t="str">
        <f t="shared" si="14"/>
        <v/>
      </c>
      <c r="F35" s="184" t="str">
        <f t="shared" si="15"/>
        <v/>
      </c>
      <c r="G35" s="185" t="str">
        <f t="shared" si="16"/>
        <v/>
      </c>
      <c r="H35" s="185" t="str">
        <f t="shared" si="17"/>
        <v/>
      </c>
      <c r="I35" s="185" t="str">
        <f t="shared" si="18"/>
        <v/>
      </c>
      <c r="J35" s="186" t="str">
        <f t="shared" si="19"/>
        <v/>
      </c>
    </row>
    <row r="36" spans="1:10" ht="12.75" customHeight="1" x14ac:dyDescent="0.2">
      <c r="A36" s="182"/>
      <c r="B36" s="183"/>
      <c r="C36" s="184" t="str">
        <f t="shared" si="12"/>
        <v/>
      </c>
      <c r="D36" s="184" t="str">
        <f t="shared" si="13"/>
        <v/>
      </c>
      <c r="E36" s="184" t="str">
        <f t="shared" si="14"/>
        <v/>
      </c>
      <c r="F36" s="184" t="str">
        <f t="shared" si="15"/>
        <v/>
      </c>
      <c r="G36" s="185" t="str">
        <f t="shared" si="16"/>
        <v/>
      </c>
      <c r="H36" s="185" t="str">
        <f t="shared" si="17"/>
        <v/>
      </c>
      <c r="I36" s="185" t="str">
        <f t="shared" si="18"/>
        <v/>
      </c>
      <c r="J36" s="186" t="str">
        <f t="shared" si="19"/>
        <v/>
      </c>
    </row>
    <row r="37" spans="1:10" ht="12.75" customHeight="1" x14ac:dyDescent="0.2">
      <c r="A37" s="182"/>
      <c r="B37" s="183"/>
      <c r="C37" s="184" t="str">
        <f t="shared" si="12"/>
        <v/>
      </c>
      <c r="D37" s="184" t="str">
        <f t="shared" si="13"/>
        <v/>
      </c>
      <c r="E37" s="184" t="str">
        <f t="shared" si="14"/>
        <v/>
      </c>
      <c r="F37" s="184" t="str">
        <f t="shared" si="15"/>
        <v/>
      </c>
      <c r="G37" s="185" t="str">
        <f t="shared" si="16"/>
        <v/>
      </c>
      <c r="H37" s="185" t="str">
        <f t="shared" si="17"/>
        <v/>
      </c>
      <c r="I37" s="185" t="str">
        <f t="shared" si="18"/>
        <v/>
      </c>
      <c r="J37" s="186" t="str">
        <f t="shared" si="19"/>
        <v/>
      </c>
    </row>
    <row r="38" spans="1:10" ht="12.75" customHeight="1" x14ac:dyDescent="0.2">
      <c r="A38" s="182"/>
      <c r="C38" s="184" t="str">
        <f t="shared" si="12"/>
        <v/>
      </c>
      <c r="D38" s="184" t="str">
        <f t="shared" si="13"/>
        <v/>
      </c>
      <c r="E38" s="184" t="str">
        <f t="shared" si="14"/>
        <v/>
      </c>
      <c r="F38" s="184" t="str">
        <f t="shared" si="15"/>
        <v/>
      </c>
      <c r="G38" s="185" t="str">
        <f t="shared" si="16"/>
        <v/>
      </c>
      <c r="H38" s="185" t="str">
        <f t="shared" si="17"/>
        <v/>
      </c>
      <c r="I38" s="185" t="str">
        <f t="shared" si="18"/>
        <v/>
      </c>
      <c r="J38" s="186" t="str">
        <f t="shared" si="19"/>
        <v/>
      </c>
    </row>
    <row r="39" spans="1:10" ht="12.75" customHeight="1" x14ac:dyDescent="0.2">
      <c r="A39" s="182"/>
      <c r="B39" s="183"/>
      <c r="C39" s="184" t="str">
        <f t="shared" si="12"/>
        <v/>
      </c>
      <c r="D39" s="184" t="str">
        <f t="shared" si="13"/>
        <v/>
      </c>
      <c r="E39" s="184" t="str">
        <f t="shared" si="14"/>
        <v/>
      </c>
      <c r="F39" s="184" t="str">
        <f t="shared" si="15"/>
        <v/>
      </c>
      <c r="G39" s="185" t="str">
        <f t="shared" si="16"/>
        <v/>
      </c>
      <c r="H39" s="185" t="str">
        <f t="shared" si="17"/>
        <v/>
      </c>
      <c r="I39" s="185" t="str">
        <f t="shared" si="18"/>
        <v/>
      </c>
      <c r="J39" s="186" t="str">
        <f t="shared" si="19"/>
        <v/>
      </c>
    </row>
    <row r="40" spans="1:10" ht="12.75" customHeight="1" x14ac:dyDescent="0.2">
      <c r="A40" s="182"/>
      <c r="B40" s="183"/>
      <c r="C40" s="184" t="str">
        <f t="shared" si="12"/>
        <v/>
      </c>
      <c r="D40" s="184" t="str">
        <f t="shared" si="13"/>
        <v/>
      </c>
      <c r="E40" s="184" t="str">
        <f t="shared" si="14"/>
        <v/>
      </c>
      <c r="F40" s="184" t="str">
        <f t="shared" si="15"/>
        <v/>
      </c>
      <c r="G40" s="185" t="str">
        <f t="shared" si="16"/>
        <v/>
      </c>
      <c r="H40" s="185" t="str">
        <f t="shared" si="17"/>
        <v/>
      </c>
      <c r="I40" s="185" t="str">
        <f t="shared" si="18"/>
        <v/>
      </c>
      <c r="J40" s="186" t="str">
        <f t="shared" si="19"/>
        <v/>
      </c>
    </row>
    <row r="41" spans="1:10" ht="12.75" customHeight="1" x14ac:dyDescent="0.2">
      <c r="A41" s="182"/>
      <c r="B41" s="183"/>
      <c r="C41" s="184" t="str">
        <f t="shared" si="12"/>
        <v/>
      </c>
      <c r="D41" s="184" t="str">
        <f t="shared" si="13"/>
        <v/>
      </c>
      <c r="E41" s="184" t="str">
        <f t="shared" si="14"/>
        <v/>
      </c>
      <c r="F41" s="184" t="str">
        <f t="shared" si="15"/>
        <v/>
      </c>
      <c r="G41" s="185" t="str">
        <f t="shared" si="16"/>
        <v/>
      </c>
      <c r="H41" s="185" t="str">
        <f t="shared" si="17"/>
        <v/>
      </c>
      <c r="I41" s="185" t="str">
        <f t="shared" si="18"/>
        <v/>
      </c>
      <c r="J41" s="186" t="str">
        <f t="shared" si="19"/>
        <v/>
      </c>
    </row>
    <row r="42" spans="1:10" ht="12.75" customHeight="1" x14ac:dyDescent="0.2">
      <c r="A42" s="182"/>
      <c r="B42" s="183"/>
      <c r="C42" s="184" t="str">
        <f t="shared" si="12"/>
        <v/>
      </c>
      <c r="D42" s="184" t="str">
        <f t="shared" si="13"/>
        <v/>
      </c>
      <c r="E42" s="184" t="str">
        <f t="shared" si="14"/>
        <v/>
      </c>
      <c r="F42" s="184" t="str">
        <f t="shared" si="15"/>
        <v/>
      </c>
      <c r="G42" s="185" t="str">
        <f t="shared" si="16"/>
        <v/>
      </c>
      <c r="H42" s="185" t="str">
        <f t="shared" si="17"/>
        <v/>
      </c>
      <c r="I42" s="185" t="str">
        <f t="shared" si="18"/>
        <v/>
      </c>
      <c r="J42" s="186" t="str">
        <f t="shared" si="19"/>
        <v/>
      </c>
    </row>
    <row r="43" spans="1:10" ht="12.75" customHeight="1" x14ac:dyDescent="0.2">
      <c r="A43" s="182"/>
      <c r="B43" s="183"/>
      <c r="C43" s="184" t="str">
        <f t="shared" si="12"/>
        <v/>
      </c>
      <c r="D43" s="184" t="str">
        <f t="shared" si="13"/>
        <v/>
      </c>
      <c r="E43" s="184" t="str">
        <f t="shared" si="14"/>
        <v/>
      </c>
      <c r="F43" s="184" t="str">
        <f t="shared" si="15"/>
        <v/>
      </c>
      <c r="G43" s="185" t="str">
        <f t="shared" si="16"/>
        <v/>
      </c>
      <c r="H43" s="185" t="str">
        <f t="shared" si="17"/>
        <v/>
      </c>
      <c r="I43" s="185" t="str">
        <f t="shared" si="18"/>
        <v/>
      </c>
      <c r="J43" s="186" t="str">
        <f t="shared" si="19"/>
        <v/>
      </c>
    </row>
    <row r="44" spans="1:10" ht="12.75" customHeight="1" x14ac:dyDescent="0.2">
      <c r="A44" s="182"/>
      <c r="B44" s="183"/>
      <c r="C44" s="184" t="str">
        <f t="shared" si="12"/>
        <v/>
      </c>
      <c r="D44" s="184" t="str">
        <f t="shared" si="13"/>
        <v/>
      </c>
      <c r="E44" s="184" t="str">
        <f t="shared" si="14"/>
        <v/>
      </c>
      <c r="F44" s="184" t="str">
        <f t="shared" si="15"/>
        <v/>
      </c>
      <c r="G44" s="185" t="str">
        <f t="shared" si="16"/>
        <v/>
      </c>
      <c r="H44" s="185" t="str">
        <f t="shared" si="17"/>
        <v/>
      </c>
      <c r="I44" s="185" t="str">
        <f t="shared" si="18"/>
        <v/>
      </c>
      <c r="J44" s="186" t="str">
        <f t="shared" si="19"/>
        <v/>
      </c>
    </row>
    <row r="45" spans="1:10" ht="12.75" customHeight="1" x14ac:dyDescent="0.2">
      <c r="A45" s="182"/>
      <c r="B45" s="183"/>
      <c r="C45" s="184" t="str">
        <f t="shared" si="12"/>
        <v/>
      </c>
      <c r="D45" s="184" t="str">
        <f t="shared" si="13"/>
        <v/>
      </c>
      <c r="E45" s="184" t="str">
        <f t="shared" si="14"/>
        <v/>
      </c>
      <c r="F45" s="184" t="str">
        <f t="shared" si="15"/>
        <v/>
      </c>
      <c r="G45" s="185" t="str">
        <f t="shared" si="16"/>
        <v/>
      </c>
      <c r="H45" s="185" t="str">
        <f t="shared" si="17"/>
        <v/>
      </c>
      <c r="I45" s="185" t="str">
        <f t="shared" si="18"/>
        <v/>
      </c>
      <c r="J45" s="186" t="str">
        <f t="shared" si="19"/>
        <v/>
      </c>
    </row>
    <row r="46" spans="1:10" ht="12.75" customHeight="1" x14ac:dyDescent="0.2">
      <c r="A46" s="182"/>
      <c r="B46" s="188"/>
      <c r="C46" s="184" t="str">
        <f t="shared" si="12"/>
        <v/>
      </c>
      <c r="D46" s="184" t="str">
        <f t="shared" si="13"/>
        <v/>
      </c>
      <c r="E46" s="184" t="str">
        <f t="shared" si="14"/>
        <v/>
      </c>
      <c r="F46" s="184" t="str">
        <f t="shared" si="15"/>
        <v/>
      </c>
      <c r="G46" s="185" t="str">
        <f t="shared" si="16"/>
        <v/>
      </c>
      <c r="H46" s="185" t="str">
        <f t="shared" si="17"/>
        <v/>
      </c>
      <c r="I46" s="185" t="str">
        <f t="shared" si="18"/>
        <v/>
      </c>
      <c r="J46" s="186" t="str">
        <f t="shared" si="19"/>
        <v/>
      </c>
    </row>
    <row r="47" spans="1:10" ht="12.75" customHeight="1" x14ac:dyDescent="0.2">
      <c r="A47" s="35" t="s">
        <v>328</v>
      </c>
      <c r="B47" s="189">
        <f>SUM(B27:B46)</f>
        <v>0</v>
      </c>
      <c r="C47" s="190">
        <f>SUM(C27:C46)</f>
        <v>0</v>
      </c>
      <c r="D47" s="190">
        <f>SUM(D27:D46)</f>
        <v>0</v>
      </c>
      <c r="E47" s="190">
        <f>SUM(E27:E46)</f>
        <v>0</v>
      </c>
      <c r="F47" s="190">
        <f>SUM(F27:F46)</f>
        <v>0</v>
      </c>
      <c r="G47" s="191">
        <f t="shared" si="16"/>
        <v>0</v>
      </c>
      <c r="H47" s="191">
        <f t="shared" si="17"/>
        <v>0</v>
      </c>
      <c r="I47" s="191">
        <f t="shared" si="18"/>
        <v>0</v>
      </c>
      <c r="J47" s="70">
        <f>SUM(J27:J46)</f>
        <v>0</v>
      </c>
    </row>
    <row r="48" spans="1:10" ht="12.75" customHeight="1" x14ac:dyDescent="0.2">
      <c r="A48" s="191" t="s">
        <v>329</v>
      </c>
      <c r="B48" s="192"/>
      <c r="C48" s="192"/>
      <c r="D48" s="193">
        <f>IF(C47&lt;&gt;0,D47*4/C47,0)</f>
        <v>0</v>
      </c>
      <c r="E48" s="193">
        <f>IF(C47&lt;&gt;0,E47*3.75/C47,0)</f>
        <v>0</v>
      </c>
      <c r="F48" s="193">
        <f>IF(C47&lt;&gt;0,F47*9/C47,0)</f>
        <v>0</v>
      </c>
      <c r="G48" s="192"/>
      <c r="H48" s="192"/>
      <c r="I48" s="192"/>
      <c r="J48" s="192"/>
    </row>
    <row r="49" spans="1:11" ht="12.75" customHeight="1" x14ac:dyDescent="0.2">
      <c r="A49" s="182"/>
      <c r="C49" s="184" t="str">
        <f t="shared" ref="C49:C68" si="20">IF($A49&lt;&gt;"",$B49/100*(VLOOKUP($A49,Alimenti,2)),"")</f>
        <v/>
      </c>
      <c r="D49" s="184" t="str">
        <f t="shared" ref="D49:D67" si="21">IF($A49&lt;&gt;"",$B49/100*(VLOOKUP($A49,Alimenti,3)),"")</f>
        <v/>
      </c>
      <c r="E49" s="184" t="str">
        <f t="shared" ref="E49:E67" si="22">IF($A49&lt;&gt;"",$B49/100*(VLOOKUP($A49,Alimenti,4)),"")</f>
        <v/>
      </c>
      <c r="F49" s="184" t="str">
        <f t="shared" ref="F49:F67" si="23">IF($A49&lt;&gt;"",$B49/100*(VLOOKUP($A49,Alimenti,5)),"")</f>
        <v/>
      </c>
      <c r="G49" s="185" t="str">
        <f t="shared" ref="G49:G69" si="24">IF(D49&lt;&gt;"",ROUND(D49/7,0),"")</f>
        <v/>
      </c>
      <c r="H49" s="185" t="str">
        <f t="shared" ref="H49:H69" si="25">IF(E49&lt;&gt;"",ROUND(E49/9,0),"")</f>
        <v/>
      </c>
      <c r="I49" s="185" t="str">
        <f t="shared" ref="I49:I69" si="26">IF(F49&lt;&gt;"",ROUND(F49/3,0),"")</f>
        <v/>
      </c>
      <c r="J49" s="186" t="str">
        <f t="shared" ref="J49:J68" si="27">IF(C49&lt;&gt;"",C49/3.6,"")</f>
        <v/>
      </c>
      <c r="K49" s="187"/>
    </row>
    <row r="50" spans="1:11" ht="12.75" customHeight="1" x14ac:dyDescent="0.2">
      <c r="A50" s="182"/>
      <c r="B50" s="183"/>
      <c r="C50" s="184" t="str">
        <f t="shared" si="20"/>
        <v/>
      </c>
      <c r="D50" s="184" t="str">
        <f t="shared" si="21"/>
        <v/>
      </c>
      <c r="E50" s="184" t="str">
        <f t="shared" si="22"/>
        <v/>
      </c>
      <c r="F50" s="184" t="str">
        <f t="shared" si="23"/>
        <v/>
      </c>
      <c r="G50" s="185" t="str">
        <f t="shared" si="24"/>
        <v/>
      </c>
      <c r="H50" s="185" t="str">
        <f t="shared" si="25"/>
        <v/>
      </c>
      <c r="I50" s="185" t="str">
        <f t="shared" si="26"/>
        <v/>
      </c>
      <c r="J50" s="186" t="str">
        <f t="shared" si="27"/>
        <v/>
      </c>
    </row>
    <row r="51" spans="1:11" ht="12.75" customHeight="1" x14ac:dyDescent="0.2">
      <c r="A51" s="182"/>
      <c r="C51" s="184" t="str">
        <f t="shared" si="20"/>
        <v/>
      </c>
      <c r="D51" s="184" t="str">
        <f t="shared" si="21"/>
        <v/>
      </c>
      <c r="E51" s="184" t="str">
        <f t="shared" si="22"/>
        <v/>
      </c>
      <c r="F51" s="184" t="str">
        <f t="shared" si="23"/>
        <v/>
      </c>
      <c r="G51" s="185" t="str">
        <f t="shared" si="24"/>
        <v/>
      </c>
      <c r="H51" s="185" t="str">
        <f t="shared" si="25"/>
        <v/>
      </c>
      <c r="I51" s="185" t="str">
        <f t="shared" si="26"/>
        <v/>
      </c>
      <c r="J51" s="186" t="str">
        <f t="shared" si="27"/>
        <v/>
      </c>
    </row>
    <row r="52" spans="1:11" ht="12.75" customHeight="1" x14ac:dyDescent="0.2">
      <c r="A52" s="182"/>
      <c r="B52" s="183"/>
      <c r="C52" s="184" t="str">
        <f t="shared" si="20"/>
        <v/>
      </c>
      <c r="D52" s="184" t="str">
        <f t="shared" si="21"/>
        <v/>
      </c>
      <c r="E52" s="184" t="str">
        <f t="shared" si="22"/>
        <v/>
      </c>
      <c r="F52" s="184" t="str">
        <f t="shared" si="23"/>
        <v/>
      </c>
      <c r="G52" s="185" t="str">
        <f t="shared" si="24"/>
        <v/>
      </c>
      <c r="H52" s="185" t="str">
        <f t="shared" si="25"/>
        <v/>
      </c>
      <c r="I52" s="185" t="str">
        <f t="shared" si="26"/>
        <v/>
      </c>
      <c r="J52" s="186" t="str">
        <f t="shared" si="27"/>
        <v/>
      </c>
    </row>
    <row r="53" spans="1:11" ht="12.75" customHeight="1" x14ac:dyDescent="0.2">
      <c r="A53" s="182"/>
      <c r="B53" s="183"/>
      <c r="C53" s="184" t="str">
        <f t="shared" si="20"/>
        <v/>
      </c>
      <c r="D53" s="184" t="str">
        <f t="shared" si="21"/>
        <v/>
      </c>
      <c r="E53" s="184" t="str">
        <f t="shared" si="22"/>
        <v/>
      </c>
      <c r="F53" s="184" t="str">
        <f t="shared" si="23"/>
        <v/>
      </c>
      <c r="G53" s="185" t="str">
        <f t="shared" si="24"/>
        <v/>
      </c>
      <c r="H53" s="185" t="str">
        <f t="shared" si="25"/>
        <v/>
      </c>
      <c r="I53" s="185" t="str">
        <f t="shared" si="26"/>
        <v/>
      </c>
      <c r="J53" s="186" t="str">
        <f t="shared" si="27"/>
        <v/>
      </c>
    </row>
    <row r="54" spans="1:11" ht="12.75" customHeight="1" x14ac:dyDescent="0.2">
      <c r="A54" s="182"/>
      <c r="B54" s="183"/>
      <c r="C54" s="184" t="str">
        <f t="shared" si="20"/>
        <v/>
      </c>
      <c r="D54" s="184" t="str">
        <f t="shared" si="21"/>
        <v/>
      </c>
      <c r="E54" s="184" t="str">
        <f t="shared" si="22"/>
        <v/>
      </c>
      <c r="F54" s="184" t="str">
        <f t="shared" si="23"/>
        <v/>
      </c>
      <c r="G54" s="185" t="str">
        <f t="shared" si="24"/>
        <v/>
      </c>
      <c r="H54" s="185" t="str">
        <f t="shared" si="25"/>
        <v/>
      </c>
      <c r="I54" s="185" t="str">
        <f t="shared" si="26"/>
        <v/>
      </c>
      <c r="J54" s="186" t="str">
        <f t="shared" si="27"/>
        <v/>
      </c>
    </row>
    <row r="55" spans="1:11" ht="12.75" customHeight="1" x14ac:dyDescent="0.2">
      <c r="A55" s="182"/>
      <c r="B55" s="183"/>
      <c r="C55" s="184" t="str">
        <f t="shared" si="20"/>
        <v/>
      </c>
      <c r="D55" s="184" t="str">
        <f t="shared" si="21"/>
        <v/>
      </c>
      <c r="E55" s="184" t="str">
        <f t="shared" si="22"/>
        <v/>
      </c>
      <c r="F55" s="184" t="str">
        <f t="shared" si="23"/>
        <v/>
      </c>
      <c r="G55" s="185" t="str">
        <f t="shared" si="24"/>
        <v/>
      </c>
      <c r="H55" s="185" t="str">
        <f t="shared" si="25"/>
        <v/>
      </c>
      <c r="I55" s="185" t="str">
        <f t="shared" si="26"/>
        <v/>
      </c>
      <c r="J55" s="186" t="str">
        <f t="shared" si="27"/>
        <v/>
      </c>
    </row>
    <row r="56" spans="1:11" ht="12.75" customHeight="1" x14ac:dyDescent="0.2">
      <c r="A56" s="182"/>
      <c r="B56" s="183"/>
      <c r="C56" s="184" t="str">
        <f t="shared" si="20"/>
        <v/>
      </c>
      <c r="D56" s="184" t="str">
        <f t="shared" si="21"/>
        <v/>
      </c>
      <c r="E56" s="184" t="str">
        <f t="shared" si="22"/>
        <v/>
      </c>
      <c r="F56" s="184" t="str">
        <f t="shared" si="23"/>
        <v/>
      </c>
      <c r="G56" s="185" t="str">
        <f t="shared" si="24"/>
        <v/>
      </c>
      <c r="H56" s="185" t="str">
        <f t="shared" si="25"/>
        <v/>
      </c>
      <c r="I56" s="185" t="str">
        <f t="shared" si="26"/>
        <v/>
      </c>
      <c r="J56" s="186" t="str">
        <f t="shared" si="27"/>
        <v/>
      </c>
    </row>
    <row r="57" spans="1:11" ht="12.75" customHeight="1" x14ac:dyDescent="0.2">
      <c r="A57" s="182"/>
      <c r="B57" s="183"/>
      <c r="C57" s="184" t="str">
        <f t="shared" si="20"/>
        <v/>
      </c>
      <c r="D57" s="184" t="str">
        <f t="shared" si="21"/>
        <v/>
      </c>
      <c r="E57" s="184" t="str">
        <f t="shared" si="22"/>
        <v/>
      </c>
      <c r="F57" s="184" t="str">
        <f t="shared" si="23"/>
        <v/>
      </c>
      <c r="G57" s="185" t="str">
        <f t="shared" si="24"/>
        <v/>
      </c>
      <c r="H57" s="185" t="str">
        <f t="shared" si="25"/>
        <v/>
      </c>
      <c r="I57" s="185" t="str">
        <f t="shared" si="26"/>
        <v/>
      </c>
      <c r="J57" s="186" t="str">
        <f t="shared" si="27"/>
        <v/>
      </c>
    </row>
    <row r="58" spans="1:11" ht="12.75" customHeight="1" x14ac:dyDescent="0.2">
      <c r="A58" s="182"/>
      <c r="B58" s="183"/>
      <c r="C58" s="184" t="str">
        <f t="shared" si="20"/>
        <v/>
      </c>
      <c r="D58" s="184" t="str">
        <f t="shared" si="21"/>
        <v/>
      </c>
      <c r="E58" s="184" t="str">
        <f t="shared" si="22"/>
        <v/>
      </c>
      <c r="F58" s="184" t="str">
        <f t="shared" si="23"/>
        <v/>
      </c>
      <c r="G58" s="185" t="str">
        <f t="shared" si="24"/>
        <v/>
      </c>
      <c r="H58" s="185" t="str">
        <f t="shared" si="25"/>
        <v/>
      </c>
      <c r="I58" s="185" t="str">
        <f t="shared" si="26"/>
        <v/>
      </c>
      <c r="J58" s="186" t="str">
        <f t="shared" si="27"/>
        <v/>
      </c>
    </row>
    <row r="59" spans="1:11" ht="12.75" customHeight="1" x14ac:dyDescent="0.2">
      <c r="A59" s="182"/>
      <c r="B59" s="183"/>
      <c r="C59" s="184" t="str">
        <f t="shared" si="20"/>
        <v/>
      </c>
      <c r="D59" s="184" t="str">
        <f t="shared" si="21"/>
        <v/>
      </c>
      <c r="E59" s="184" t="str">
        <f t="shared" si="22"/>
        <v/>
      </c>
      <c r="F59" s="184" t="str">
        <f t="shared" si="23"/>
        <v/>
      </c>
      <c r="G59" s="185" t="str">
        <f t="shared" si="24"/>
        <v/>
      </c>
      <c r="H59" s="185" t="str">
        <f t="shared" si="25"/>
        <v/>
      </c>
      <c r="I59" s="185" t="str">
        <f t="shared" si="26"/>
        <v/>
      </c>
      <c r="J59" s="186" t="str">
        <f t="shared" si="27"/>
        <v/>
      </c>
    </row>
    <row r="60" spans="1:11" ht="12.75" customHeight="1" x14ac:dyDescent="0.2">
      <c r="A60" s="182"/>
      <c r="B60" s="183"/>
      <c r="C60" s="184" t="str">
        <f t="shared" si="20"/>
        <v/>
      </c>
      <c r="D60" s="184" t="str">
        <f t="shared" si="21"/>
        <v/>
      </c>
      <c r="E60" s="184" t="str">
        <f t="shared" si="22"/>
        <v/>
      </c>
      <c r="F60" s="184" t="str">
        <f t="shared" si="23"/>
        <v/>
      </c>
      <c r="G60" s="185" t="str">
        <f t="shared" si="24"/>
        <v/>
      </c>
      <c r="H60" s="185" t="str">
        <f t="shared" si="25"/>
        <v/>
      </c>
      <c r="I60" s="185" t="str">
        <f t="shared" si="26"/>
        <v/>
      </c>
      <c r="J60" s="186" t="str">
        <f t="shared" si="27"/>
        <v/>
      </c>
    </row>
    <row r="61" spans="1:11" ht="12.75" customHeight="1" x14ac:dyDescent="0.2">
      <c r="A61" s="182"/>
      <c r="B61" s="183"/>
      <c r="C61" s="184" t="str">
        <f t="shared" si="20"/>
        <v/>
      </c>
      <c r="D61" s="184" t="str">
        <f t="shared" si="21"/>
        <v/>
      </c>
      <c r="E61" s="184" t="str">
        <f t="shared" si="22"/>
        <v/>
      </c>
      <c r="F61" s="184" t="str">
        <f t="shared" si="23"/>
        <v/>
      </c>
      <c r="G61" s="185" t="str">
        <f t="shared" si="24"/>
        <v/>
      </c>
      <c r="H61" s="185" t="str">
        <f t="shared" si="25"/>
        <v/>
      </c>
      <c r="I61" s="185" t="str">
        <f t="shared" si="26"/>
        <v/>
      </c>
      <c r="J61" s="186" t="str">
        <f t="shared" si="27"/>
        <v/>
      </c>
    </row>
    <row r="62" spans="1:11" ht="12.75" customHeight="1" x14ac:dyDescent="0.2">
      <c r="A62" s="182"/>
      <c r="B62" s="183"/>
      <c r="C62" s="184" t="str">
        <f t="shared" si="20"/>
        <v/>
      </c>
      <c r="D62" s="184" t="str">
        <f t="shared" si="21"/>
        <v/>
      </c>
      <c r="E62" s="184" t="str">
        <f t="shared" si="22"/>
        <v/>
      </c>
      <c r="F62" s="184" t="str">
        <f t="shared" si="23"/>
        <v/>
      </c>
      <c r="G62" s="185" t="str">
        <f t="shared" si="24"/>
        <v/>
      </c>
      <c r="H62" s="185" t="str">
        <f t="shared" si="25"/>
        <v/>
      </c>
      <c r="I62" s="185" t="str">
        <f t="shared" si="26"/>
        <v/>
      </c>
      <c r="J62" s="186" t="str">
        <f t="shared" si="27"/>
        <v/>
      </c>
    </row>
    <row r="63" spans="1:11" ht="12.75" customHeight="1" x14ac:dyDescent="0.2">
      <c r="A63" s="182"/>
      <c r="B63" s="183"/>
      <c r="C63" s="184" t="str">
        <f t="shared" si="20"/>
        <v/>
      </c>
      <c r="D63" s="184" t="str">
        <f t="shared" si="21"/>
        <v/>
      </c>
      <c r="E63" s="184" t="str">
        <f t="shared" si="22"/>
        <v/>
      </c>
      <c r="F63" s="184" t="str">
        <f t="shared" si="23"/>
        <v/>
      </c>
      <c r="G63" s="185" t="str">
        <f t="shared" si="24"/>
        <v/>
      </c>
      <c r="H63" s="185" t="str">
        <f t="shared" si="25"/>
        <v/>
      </c>
      <c r="I63" s="185" t="str">
        <f t="shared" si="26"/>
        <v/>
      </c>
      <c r="J63" s="186" t="str">
        <f t="shared" si="27"/>
        <v/>
      </c>
    </row>
    <row r="64" spans="1:11" ht="12.75" customHeight="1" x14ac:dyDescent="0.2">
      <c r="A64" s="182"/>
      <c r="B64" s="183"/>
      <c r="C64" s="184" t="str">
        <f t="shared" si="20"/>
        <v/>
      </c>
      <c r="D64" s="184" t="str">
        <f t="shared" si="21"/>
        <v/>
      </c>
      <c r="E64" s="184" t="str">
        <f t="shared" si="22"/>
        <v/>
      </c>
      <c r="F64" s="184" t="str">
        <f t="shared" si="23"/>
        <v/>
      </c>
      <c r="G64" s="185" t="str">
        <f t="shared" si="24"/>
        <v/>
      </c>
      <c r="H64" s="185" t="str">
        <f t="shared" si="25"/>
        <v/>
      </c>
      <c r="I64" s="185" t="str">
        <f t="shared" si="26"/>
        <v/>
      </c>
      <c r="J64" s="186" t="str">
        <f t="shared" si="27"/>
        <v/>
      </c>
    </row>
    <row r="65" spans="1:11" ht="12.75" customHeight="1" x14ac:dyDescent="0.2">
      <c r="A65" s="182"/>
      <c r="B65" s="183"/>
      <c r="C65" s="184" t="str">
        <f t="shared" si="20"/>
        <v/>
      </c>
      <c r="D65" s="184" t="str">
        <f t="shared" si="21"/>
        <v/>
      </c>
      <c r="E65" s="184" t="str">
        <f t="shared" si="22"/>
        <v/>
      </c>
      <c r="F65" s="184" t="str">
        <f t="shared" si="23"/>
        <v/>
      </c>
      <c r="G65" s="185" t="str">
        <f t="shared" si="24"/>
        <v/>
      </c>
      <c r="H65" s="185" t="str">
        <f t="shared" si="25"/>
        <v/>
      </c>
      <c r="I65" s="185" t="str">
        <f t="shared" si="26"/>
        <v/>
      </c>
      <c r="J65" s="186" t="str">
        <f t="shared" si="27"/>
        <v/>
      </c>
    </row>
    <row r="66" spans="1:11" ht="12.75" customHeight="1" x14ac:dyDescent="0.2">
      <c r="A66" s="182"/>
      <c r="B66" s="183"/>
      <c r="C66" s="184" t="str">
        <f t="shared" si="20"/>
        <v/>
      </c>
      <c r="D66" s="184" t="str">
        <f t="shared" si="21"/>
        <v/>
      </c>
      <c r="E66" s="184" t="str">
        <f t="shared" si="22"/>
        <v/>
      </c>
      <c r="F66" s="184" t="str">
        <f t="shared" si="23"/>
        <v/>
      </c>
      <c r="G66" s="185" t="str">
        <f t="shared" si="24"/>
        <v/>
      </c>
      <c r="H66" s="185" t="str">
        <f t="shared" si="25"/>
        <v/>
      </c>
      <c r="I66" s="185" t="str">
        <f t="shared" si="26"/>
        <v/>
      </c>
      <c r="J66" s="186" t="str">
        <f t="shared" si="27"/>
        <v/>
      </c>
    </row>
    <row r="67" spans="1:11" ht="12.75" customHeight="1" x14ac:dyDescent="0.2">
      <c r="A67" s="182"/>
      <c r="B67" s="183"/>
      <c r="C67" s="184" t="str">
        <f t="shared" si="20"/>
        <v/>
      </c>
      <c r="D67" s="184" t="str">
        <f t="shared" si="21"/>
        <v/>
      </c>
      <c r="E67" s="184" t="str">
        <f t="shared" si="22"/>
        <v/>
      </c>
      <c r="F67" s="184" t="str">
        <f t="shared" si="23"/>
        <v/>
      </c>
      <c r="G67" s="185" t="str">
        <f t="shared" si="24"/>
        <v/>
      </c>
      <c r="H67" s="185" t="str">
        <f t="shared" si="25"/>
        <v/>
      </c>
      <c r="I67" s="185" t="str">
        <f t="shared" si="26"/>
        <v/>
      </c>
      <c r="J67" s="186" t="str">
        <f t="shared" si="27"/>
        <v/>
      </c>
    </row>
    <row r="68" spans="1:11" ht="12.75" customHeight="1" x14ac:dyDescent="0.2">
      <c r="A68" s="182"/>
      <c r="B68" s="188"/>
      <c r="C68" s="184" t="str">
        <f t="shared" si="20"/>
        <v/>
      </c>
      <c r="D68" s="184" t="str">
        <f>IF($A68&lt;&gt;"",$B68/100*(VLOOKUP($A68,Alimenti,2)),"")</f>
        <v/>
      </c>
      <c r="E68" s="184" t="str">
        <f>IF($A68&lt;&gt;"",$B68/100*(VLOOKUP($A68,Alimenti,2)),"")</f>
        <v/>
      </c>
      <c r="F68" s="184" t="str">
        <f>IF($A68&lt;&gt;"",$B68/100*(VLOOKUP($A68,Alimenti,2)),"")</f>
        <v/>
      </c>
      <c r="G68" s="185" t="str">
        <f t="shared" si="24"/>
        <v/>
      </c>
      <c r="H68" s="185" t="str">
        <f t="shared" si="25"/>
        <v/>
      </c>
      <c r="I68" s="185" t="str">
        <f t="shared" si="26"/>
        <v/>
      </c>
      <c r="J68" s="186" t="str">
        <f t="shared" si="27"/>
        <v/>
      </c>
    </row>
    <row r="69" spans="1:11" ht="12.75" customHeight="1" x14ac:dyDescent="0.2">
      <c r="A69" s="35" t="s">
        <v>328</v>
      </c>
      <c r="B69" s="189">
        <f>SUM(B49:B68)</f>
        <v>0</v>
      </c>
      <c r="C69" s="190">
        <f>SUM(C49:C68)</f>
        <v>0</v>
      </c>
      <c r="D69" s="190">
        <f>SUM(D49:D68)</f>
        <v>0</v>
      </c>
      <c r="E69" s="190">
        <f>SUM(E49:E68)</f>
        <v>0</v>
      </c>
      <c r="F69" s="190">
        <f>SUM(F49:F68)</f>
        <v>0</v>
      </c>
      <c r="G69" s="191">
        <f t="shared" si="24"/>
        <v>0</v>
      </c>
      <c r="H69" s="191">
        <f t="shared" si="25"/>
        <v>0</v>
      </c>
      <c r="I69" s="191">
        <f t="shared" si="26"/>
        <v>0</v>
      </c>
      <c r="J69" s="70">
        <f>SUM(J49:J68)</f>
        <v>0</v>
      </c>
    </row>
    <row r="70" spans="1:11" ht="12.75" customHeight="1" x14ac:dyDescent="0.2">
      <c r="A70" s="191" t="s">
        <v>329</v>
      </c>
      <c r="B70" s="192"/>
      <c r="C70" s="192"/>
      <c r="D70" s="193">
        <f>IF(C69&lt;&gt;0,D69*4/C69,0)</f>
        <v>0</v>
      </c>
      <c r="E70" s="193">
        <f>IF(C69&lt;&gt;0,E69*3.75/C69,0)</f>
        <v>0</v>
      </c>
      <c r="F70" s="193">
        <f>IF(C69&lt;&gt;0,F69*9/C69,0)</f>
        <v>0</v>
      </c>
      <c r="G70" s="192"/>
      <c r="H70" s="192"/>
      <c r="I70" s="192"/>
      <c r="J70" s="192"/>
    </row>
    <row r="71" spans="1:11" ht="12.75" customHeight="1" x14ac:dyDescent="0.2">
      <c r="A71" s="182"/>
      <c r="B71" s="183"/>
      <c r="C71" s="184" t="str">
        <f t="shared" ref="C71:C90" si="28">IF($A71&lt;&gt;"",$B71/100*(VLOOKUP($A71,Alimenti,2)),"")</f>
        <v/>
      </c>
      <c r="D71" s="184" t="str">
        <f t="shared" ref="D71:D89" si="29">IF($A71&lt;&gt;"",$B71/100*(VLOOKUP($A71,Alimenti,3)),"")</f>
        <v/>
      </c>
      <c r="E71" s="184" t="str">
        <f t="shared" ref="E71:E89" si="30">IF($A71&lt;&gt;"",$B71/100*(VLOOKUP($A71,Alimenti,4)),"")</f>
        <v/>
      </c>
      <c r="F71" s="184" t="str">
        <f t="shared" ref="F71:F89" si="31">IF($A71&lt;&gt;"",$B71/100*(VLOOKUP($A71,Alimenti,5)),"")</f>
        <v/>
      </c>
      <c r="G71" s="185" t="str">
        <f t="shared" ref="G71:G91" si="32">IF(D71&lt;&gt;"",ROUND(D71/7,0),"")</f>
        <v/>
      </c>
      <c r="H71" s="185" t="str">
        <f t="shared" ref="H71:H91" si="33">IF(E71&lt;&gt;"",ROUND(E71/9,0),"")</f>
        <v/>
      </c>
      <c r="I71" s="185" t="str">
        <f t="shared" ref="I71:I91" si="34">IF(F71&lt;&gt;"",ROUND(F71/3,0),"")</f>
        <v/>
      </c>
      <c r="J71" s="186" t="str">
        <f t="shared" ref="J71:J90" si="35">IF(C71&lt;&gt;"",C71/3.6,"")</f>
        <v/>
      </c>
      <c r="K71" s="187"/>
    </row>
    <row r="72" spans="1:11" ht="12.75" customHeight="1" x14ac:dyDescent="0.2">
      <c r="A72" s="182"/>
      <c r="B72" s="183"/>
      <c r="C72" s="184" t="str">
        <f t="shared" si="28"/>
        <v/>
      </c>
      <c r="D72" s="184" t="str">
        <f t="shared" si="29"/>
        <v/>
      </c>
      <c r="E72" s="184" t="str">
        <f t="shared" si="30"/>
        <v/>
      </c>
      <c r="F72" s="184" t="str">
        <f t="shared" si="31"/>
        <v/>
      </c>
      <c r="G72" s="185" t="str">
        <f t="shared" si="32"/>
        <v/>
      </c>
      <c r="H72" s="185" t="str">
        <f t="shared" si="33"/>
        <v/>
      </c>
      <c r="I72" s="185" t="str">
        <f t="shared" si="34"/>
        <v/>
      </c>
      <c r="J72" s="186" t="str">
        <f t="shared" si="35"/>
        <v/>
      </c>
    </row>
    <row r="73" spans="1:11" ht="12.75" customHeight="1" x14ac:dyDescent="0.2">
      <c r="A73" s="182"/>
      <c r="B73" s="183"/>
      <c r="C73" s="184" t="str">
        <f t="shared" si="28"/>
        <v/>
      </c>
      <c r="D73" s="184" t="str">
        <f t="shared" si="29"/>
        <v/>
      </c>
      <c r="E73" s="184" t="str">
        <f t="shared" si="30"/>
        <v/>
      </c>
      <c r="F73" s="184" t="str">
        <f t="shared" si="31"/>
        <v/>
      </c>
      <c r="G73" s="185" t="str">
        <f t="shared" si="32"/>
        <v/>
      </c>
      <c r="H73" s="185" t="str">
        <f t="shared" si="33"/>
        <v/>
      </c>
      <c r="I73" s="185" t="str">
        <f t="shared" si="34"/>
        <v/>
      </c>
      <c r="J73" s="186" t="str">
        <f t="shared" si="35"/>
        <v/>
      </c>
    </row>
    <row r="74" spans="1:11" ht="12.75" customHeight="1" x14ac:dyDescent="0.2">
      <c r="A74" s="182"/>
      <c r="B74" s="183"/>
      <c r="C74" s="184" t="str">
        <f t="shared" si="28"/>
        <v/>
      </c>
      <c r="D74" s="184" t="str">
        <f t="shared" si="29"/>
        <v/>
      </c>
      <c r="E74" s="184" t="str">
        <f t="shared" si="30"/>
        <v/>
      </c>
      <c r="F74" s="184" t="str">
        <f t="shared" si="31"/>
        <v/>
      </c>
      <c r="G74" s="185" t="str">
        <f t="shared" si="32"/>
        <v/>
      </c>
      <c r="H74" s="185" t="str">
        <f t="shared" si="33"/>
        <v/>
      </c>
      <c r="I74" s="185" t="str">
        <f t="shared" si="34"/>
        <v/>
      </c>
      <c r="J74" s="186" t="str">
        <f t="shared" si="35"/>
        <v/>
      </c>
    </row>
    <row r="75" spans="1:11" ht="12.75" customHeight="1" x14ac:dyDescent="0.2">
      <c r="A75" s="182"/>
      <c r="B75" s="183"/>
      <c r="C75" s="184" t="str">
        <f t="shared" si="28"/>
        <v/>
      </c>
      <c r="D75" s="184" t="str">
        <f t="shared" si="29"/>
        <v/>
      </c>
      <c r="E75" s="184" t="str">
        <f t="shared" si="30"/>
        <v/>
      </c>
      <c r="F75" s="184" t="str">
        <f t="shared" si="31"/>
        <v/>
      </c>
      <c r="G75" s="185" t="str">
        <f t="shared" si="32"/>
        <v/>
      </c>
      <c r="H75" s="185" t="str">
        <f t="shared" si="33"/>
        <v/>
      </c>
      <c r="I75" s="185" t="str">
        <f t="shared" si="34"/>
        <v/>
      </c>
      <c r="J75" s="186" t="str">
        <f t="shared" si="35"/>
        <v/>
      </c>
    </row>
    <row r="76" spans="1:11" ht="12.75" customHeight="1" x14ac:dyDescent="0.2">
      <c r="A76" s="182"/>
      <c r="B76" s="183"/>
      <c r="C76" s="184" t="str">
        <f t="shared" si="28"/>
        <v/>
      </c>
      <c r="D76" s="184" t="str">
        <f t="shared" si="29"/>
        <v/>
      </c>
      <c r="E76" s="184" t="str">
        <f t="shared" si="30"/>
        <v/>
      </c>
      <c r="F76" s="184" t="str">
        <f t="shared" si="31"/>
        <v/>
      </c>
      <c r="G76" s="185" t="str">
        <f t="shared" si="32"/>
        <v/>
      </c>
      <c r="H76" s="185" t="str">
        <f t="shared" si="33"/>
        <v/>
      </c>
      <c r="I76" s="185" t="str">
        <f t="shared" si="34"/>
        <v/>
      </c>
      <c r="J76" s="186" t="str">
        <f t="shared" si="35"/>
        <v/>
      </c>
    </row>
    <row r="77" spans="1:11" ht="12.75" customHeight="1" x14ac:dyDescent="0.2">
      <c r="A77" s="182"/>
      <c r="B77" s="183"/>
      <c r="C77" s="184" t="str">
        <f t="shared" si="28"/>
        <v/>
      </c>
      <c r="D77" s="184" t="str">
        <f t="shared" si="29"/>
        <v/>
      </c>
      <c r="E77" s="184" t="str">
        <f t="shared" si="30"/>
        <v/>
      </c>
      <c r="F77" s="184" t="str">
        <f t="shared" si="31"/>
        <v/>
      </c>
      <c r="G77" s="185" t="str">
        <f t="shared" si="32"/>
        <v/>
      </c>
      <c r="H77" s="185" t="str">
        <f t="shared" si="33"/>
        <v/>
      </c>
      <c r="I77" s="185" t="str">
        <f t="shared" si="34"/>
        <v/>
      </c>
      <c r="J77" s="186" t="str">
        <f t="shared" si="35"/>
        <v/>
      </c>
    </row>
    <row r="78" spans="1:11" ht="12.75" customHeight="1" x14ac:dyDescent="0.2">
      <c r="A78" s="182"/>
      <c r="B78" s="183"/>
      <c r="C78" s="184" t="str">
        <f t="shared" si="28"/>
        <v/>
      </c>
      <c r="D78" s="184" t="str">
        <f t="shared" si="29"/>
        <v/>
      </c>
      <c r="E78" s="184" t="str">
        <f t="shared" si="30"/>
        <v/>
      </c>
      <c r="F78" s="184" t="str">
        <f t="shared" si="31"/>
        <v/>
      </c>
      <c r="G78" s="185" t="str">
        <f t="shared" si="32"/>
        <v/>
      </c>
      <c r="H78" s="185" t="str">
        <f t="shared" si="33"/>
        <v/>
      </c>
      <c r="I78" s="185" t="str">
        <f t="shared" si="34"/>
        <v/>
      </c>
      <c r="J78" s="186" t="str">
        <f t="shared" si="35"/>
        <v/>
      </c>
    </row>
    <row r="79" spans="1:11" ht="12.75" customHeight="1" x14ac:dyDescent="0.2">
      <c r="A79" s="182"/>
      <c r="B79" s="183"/>
      <c r="C79" s="184" t="str">
        <f t="shared" si="28"/>
        <v/>
      </c>
      <c r="D79" s="184" t="str">
        <f t="shared" si="29"/>
        <v/>
      </c>
      <c r="E79" s="184" t="str">
        <f t="shared" si="30"/>
        <v/>
      </c>
      <c r="F79" s="184" t="str">
        <f t="shared" si="31"/>
        <v/>
      </c>
      <c r="G79" s="185" t="str">
        <f t="shared" si="32"/>
        <v/>
      </c>
      <c r="H79" s="185" t="str">
        <f t="shared" si="33"/>
        <v/>
      </c>
      <c r="I79" s="185" t="str">
        <f t="shared" si="34"/>
        <v/>
      </c>
      <c r="J79" s="186" t="str">
        <f t="shared" si="35"/>
        <v/>
      </c>
    </row>
    <row r="80" spans="1:11" ht="12.75" customHeight="1" x14ac:dyDescent="0.2">
      <c r="A80" s="182"/>
      <c r="B80" s="183"/>
      <c r="C80" s="184" t="str">
        <f t="shared" si="28"/>
        <v/>
      </c>
      <c r="D80" s="184" t="str">
        <f t="shared" si="29"/>
        <v/>
      </c>
      <c r="E80" s="184" t="str">
        <f t="shared" si="30"/>
        <v/>
      </c>
      <c r="F80" s="184" t="str">
        <f t="shared" si="31"/>
        <v/>
      </c>
      <c r="G80" s="185" t="str">
        <f t="shared" si="32"/>
        <v/>
      </c>
      <c r="H80" s="185" t="str">
        <f t="shared" si="33"/>
        <v/>
      </c>
      <c r="I80" s="185" t="str">
        <f t="shared" si="34"/>
        <v/>
      </c>
      <c r="J80" s="186" t="str">
        <f t="shared" si="35"/>
        <v/>
      </c>
    </row>
    <row r="81" spans="1:11" ht="12.75" customHeight="1" x14ac:dyDescent="0.2">
      <c r="A81" s="182"/>
      <c r="B81" s="183"/>
      <c r="C81" s="184" t="str">
        <f t="shared" si="28"/>
        <v/>
      </c>
      <c r="D81" s="184" t="str">
        <f t="shared" si="29"/>
        <v/>
      </c>
      <c r="E81" s="184" t="str">
        <f t="shared" si="30"/>
        <v/>
      </c>
      <c r="F81" s="184" t="str">
        <f t="shared" si="31"/>
        <v/>
      </c>
      <c r="G81" s="185" t="str">
        <f t="shared" si="32"/>
        <v/>
      </c>
      <c r="H81" s="185" t="str">
        <f t="shared" si="33"/>
        <v/>
      </c>
      <c r="I81" s="185" t="str">
        <f t="shared" si="34"/>
        <v/>
      </c>
      <c r="J81" s="186" t="str">
        <f t="shared" si="35"/>
        <v/>
      </c>
    </row>
    <row r="82" spans="1:11" ht="12.75" customHeight="1" x14ac:dyDescent="0.2">
      <c r="A82" s="182"/>
      <c r="B82" s="183"/>
      <c r="C82" s="184" t="str">
        <f t="shared" si="28"/>
        <v/>
      </c>
      <c r="D82" s="184" t="str">
        <f t="shared" si="29"/>
        <v/>
      </c>
      <c r="E82" s="184" t="str">
        <f t="shared" si="30"/>
        <v/>
      </c>
      <c r="F82" s="184" t="str">
        <f t="shared" si="31"/>
        <v/>
      </c>
      <c r="G82" s="185" t="str">
        <f t="shared" si="32"/>
        <v/>
      </c>
      <c r="H82" s="185" t="str">
        <f t="shared" si="33"/>
        <v/>
      </c>
      <c r="I82" s="185" t="str">
        <f t="shared" si="34"/>
        <v/>
      </c>
      <c r="J82" s="186" t="str">
        <f t="shared" si="35"/>
        <v/>
      </c>
    </row>
    <row r="83" spans="1:11" ht="12.75" customHeight="1" x14ac:dyDescent="0.2">
      <c r="A83" s="182"/>
      <c r="B83" s="183"/>
      <c r="C83" s="184" t="str">
        <f t="shared" si="28"/>
        <v/>
      </c>
      <c r="D83" s="184" t="str">
        <f t="shared" si="29"/>
        <v/>
      </c>
      <c r="E83" s="184" t="str">
        <f t="shared" si="30"/>
        <v/>
      </c>
      <c r="F83" s="184" t="str">
        <f t="shared" si="31"/>
        <v/>
      </c>
      <c r="G83" s="185" t="str">
        <f t="shared" si="32"/>
        <v/>
      </c>
      <c r="H83" s="185" t="str">
        <f t="shared" si="33"/>
        <v/>
      </c>
      <c r="I83" s="185" t="str">
        <f t="shared" si="34"/>
        <v/>
      </c>
      <c r="J83" s="186" t="str">
        <f t="shared" si="35"/>
        <v/>
      </c>
    </row>
    <row r="84" spans="1:11" ht="12.75" customHeight="1" x14ac:dyDescent="0.2">
      <c r="A84" s="182"/>
      <c r="B84" s="183"/>
      <c r="C84" s="184" t="str">
        <f t="shared" si="28"/>
        <v/>
      </c>
      <c r="D84" s="184" t="str">
        <f t="shared" si="29"/>
        <v/>
      </c>
      <c r="E84" s="184" t="str">
        <f t="shared" si="30"/>
        <v/>
      </c>
      <c r="F84" s="184" t="str">
        <f t="shared" si="31"/>
        <v/>
      </c>
      <c r="G84" s="185" t="str">
        <f t="shared" si="32"/>
        <v/>
      </c>
      <c r="H84" s="185" t="str">
        <f t="shared" si="33"/>
        <v/>
      </c>
      <c r="I84" s="185" t="str">
        <f t="shared" si="34"/>
        <v/>
      </c>
      <c r="J84" s="186" t="str">
        <f t="shared" si="35"/>
        <v/>
      </c>
    </row>
    <row r="85" spans="1:11" ht="12.75" customHeight="1" x14ac:dyDescent="0.2">
      <c r="A85" s="182"/>
      <c r="B85" s="183"/>
      <c r="C85" s="184" t="str">
        <f t="shared" si="28"/>
        <v/>
      </c>
      <c r="D85" s="184" t="str">
        <f t="shared" si="29"/>
        <v/>
      </c>
      <c r="E85" s="184" t="str">
        <f t="shared" si="30"/>
        <v/>
      </c>
      <c r="F85" s="184" t="str">
        <f t="shared" si="31"/>
        <v/>
      </c>
      <c r="G85" s="185" t="str">
        <f t="shared" si="32"/>
        <v/>
      </c>
      <c r="H85" s="185" t="str">
        <f t="shared" si="33"/>
        <v/>
      </c>
      <c r="I85" s="185" t="str">
        <f t="shared" si="34"/>
        <v/>
      </c>
      <c r="J85" s="186" t="str">
        <f t="shared" si="35"/>
        <v/>
      </c>
    </row>
    <row r="86" spans="1:11" ht="12.75" customHeight="1" x14ac:dyDescent="0.2">
      <c r="A86" s="182"/>
      <c r="B86" s="183"/>
      <c r="C86" s="184" t="str">
        <f t="shared" si="28"/>
        <v/>
      </c>
      <c r="D86" s="184" t="str">
        <f t="shared" si="29"/>
        <v/>
      </c>
      <c r="E86" s="184" t="str">
        <f t="shared" si="30"/>
        <v/>
      </c>
      <c r="F86" s="184" t="str">
        <f t="shared" si="31"/>
        <v/>
      </c>
      <c r="G86" s="185" t="str">
        <f t="shared" si="32"/>
        <v/>
      </c>
      <c r="H86" s="185" t="str">
        <f t="shared" si="33"/>
        <v/>
      </c>
      <c r="I86" s="185" t="str">
        <f t="shared" si="34"/>
        <v/>
      </c>
      <c r="J86" s="186" t="str">
        <f t="shared" si="35"/>
        <v/>
      </c>
    </row>
    <row r="87" spans="1:11" ht="12.75" customHeight="1" x14ac:dyDescent="0.2">
      <c r="A87" s="182"/>
      <c r="B87" s="183"/>
      <c r="C87" s="184" t="str">
        <f t="shared" si="28"/>
        <v/>
      </c>
      <c r="D87" s="184" t="str">
        <f t="shared" si="29"/>
        <v/>
      </c>
      <c r="E87" s="184" t="str">
        <f t="shared" si="30"/>
        <v/>
      </c>
      <c r="F87" s="184" t="str">
        <f t="shared" si="31"/>
        <v/>
      </c>
      <c r="G87" s="185" t="str">
        <f t="shared" si="32"/>
        <v/>
      </c>
      <c r="H87" s="185" t="str">
        <f t="shared" si="33"/>
        <v/>
      </c>
      <c r="I87" s="185" t="str">
        <f t="shared" si="34"/>
        <v/>
      </c>
      <c r="J87" s="186" t="str">
        <f t="shared" si="35"/>
        <v/>
      </c>
    </row>
    <row r="88" spans="1:11" ht="12.75" customHeight="1" x14ac:dyDescent="0.2">
      <c r="A88" s="182"/>
      <c r="B88" s="183"/>
      <c r="C88" s="184" t="str">
        <f t="shared" si="28"/>
        <v/>
      </c>
      <c r="D88" s="184" t="str">
        <f t="shared" si="29"/>
        <v/>
      </c>
      <c r="E88" s="184" t="str">
        <f t="shared" si="30"/>
        <v/>
      </c>
      <c r="F88" s="184" t="str">
        <f t="shared" si="31"/>
        <v/>
      </c>
      <c r="G88" s="185" t="str">
        <f t="shared" si="32"/>
        <v/>
      </c>
      <c r="H88" s="185" t="str">
        <f t="shared" si="33"/>
        <v/>
      </c>
      <c r="I88" s="185" t="str">
        <f t="shared" si="34"/>
        <v/>
      </c>
      <c r="J88" s="186" t="str">
        <f t="shared" si="35"/>
        <v/>
      </c>
    </row>
    <row r="89" spans="1:11" ht="12.75" customHeight="1" x14ac:dyDescent="0.2">
      <c r="A89" s="182"/>
      <c r="B89" s="183"/>
      <c r="C89" s="184" t="str">
        <f t="shared" si="28"/>
        <v/>
      </c>
      <c r="D89" s="184" t="str">
        <f t="shared" si="29"/>
        <v/>
      </c>
      <c r="E89" s="184" t="str">
        <f t="shared" si="30"/>
        <v/>
      </c>
      <c r="F89" s="184" t="str">
        <f t="shared" si="31"/>
        <v/>
      </c>
      <c r="G89" s="185" t="str">
        <f t="shared" si="32"/>
        <v/>
      </c>
      <c r="H89" s="185" t="str">
        <f t="shared" si="33"/>
        <v/>
      </c>
      <c r="I89" s="185" t="str">
        <f t="shared" si="34"/>
        <v/>
      </c>
      <c r="J89" s="186" t="str">
        <f t="shared" si="35"/>
        <v/>
      </c>
    </row>
    <row r="90" spans="1:11" ht="12.75" customHeight="1" x14ac:dyDescent="0.2">
      <c r="A90" s="182"/>
      <c r="B90" s="188"/>
      <c r="C90" s="184" t="str">
        <f t="shared" si="28"/>
        <v/>
      </c>
      <c r="D90" s="184" t="str">
        <f>IF($A90&lt;&gt;"",$B90/100*(VLOOKUP($A90,Alimenti,2)),"")</f>
        <v/>
      </c>
      <c r="E90" s="184" t="str">
        <f>IF($A90&lt;&gt;"",$B90/100*(VLOOKUP($A90,Alimenti,2)),"")</f>
        <v/>
      </c>
      <c r="F90" s="184" t="str">
        <f>IF($A90&lt;&gt;"",$B90/100*(VLOOKUP($A90,Alimenti,2)),"")</f>
        <v/>
      </c>
      <c r="G90" s="185" t="str">
        <f t="shared" si="32"/>
        <v/>
      </c>
      <c r="H90" s="185" t="str">
        <f t="shared" si="33"/>
        <v/>
      </c>
      <c r="I90" s="185" t="str">
        <f t="shared" si="34"/>
        <v/>
      </c>
      <c r="J90" s="186" t="str">
        <f t="shared" si="35"/>
        <v/>
      </c>
    </row>
    <row r="91" spans="1:11" ht="12.75" customHeight="1" x14ac:dyDescent="0.2">
      <c r="A91" s="35" t="s">
        <v>328</v>
      </c>
      <c r="B91" s="189">
        <f>SUM(B71:B90)</f>
        <v>0</v>
      </c>
      <c r="C91" s="190">
        <f>SUM(C71:C90)</f>
        <v>0</v>
      </c>
      <c r="D91" s="190">
        <f>SUM(D71:D90)</f>
        <v>0</v>
      </c>
      <c r="E91" s="190">
        <f>SUM(E71:E90)</f>
        <v>0</v>
      </c>
      <c r="F91" s="190">
        <f>SUM(F71:F90)</f>
        <v>0</v>
      </c>
      <c r="G91" s="191">
        <f t="shared" si="32"/>
        <v>0</v>
      </c>
      <c r="H91" s="191">
        <f t="shared" si="33"/>
        <v>0</v>
      </c>
      <c r="I91" s="191">
        <f t="shared" si="34"/>
        <v>0</v>
      </c>
      <c r="J91" s="70">
        <f>SUM(J71:J90)</f>
        <v>0</v>
      </c>
    </row>
    <row r="92" spans="1:11" ht="12.75" customHeight="1" x14ac:dyDescent="0.2">
      <c r="A92" s="191" t="s">
        <v>329</v>
      </c>
      <c r="B92" s="192"/>
      <c r="C92" s="192"/>
      <c r="D92" s="193">
        <f>IF(C91&lt;&gt;0,D91*4/C91,0)</f>
        <v>0</v>
      </c>
      <c r="E92" s="193">
        <f>IF(C91&lt;&gt;0,E91*3.75/C91,0)</f>
        <v>0</v>
      </c>
      <c r="F92" s="193">
        <f>IF(C91&lt;&gt;0,F91*9/C91,0)</f>
        <v>0</v>
      </c>
      <c r="G92" s="192"/>
      <c r="H92" s="192"/>
      <c r="I92" s="192"/>
      <c r="J92" s="192"/>
    </row>
    <row r="93" spans="1:11" ht="12.75" customHeight="1" x14ac:dyDescent="0.2">
      <c r="A93" s="182"/>
      <c r="B93" s="183"/>
      <c r="C93" s="184" t="str">
        <f t="shared" ref="C93:C112" si="36">IF($A93&lt;&gt;"",$B93/100*(VLOOKUP($A93,Alimenti,2)),"")</f>
        <v/>
      </c>
      <c r="D93" s="184" t="str">
        <f t="shared" ref="D93:D111" si="37">IF($A93&lt;&gt;"",$B93/100*(VLOOKUP($A93,Alimenti,3)),"")</f>
        <v/>
      </c>
      <c r="E93" s="184" t="str">
        <f t="shared" ref="E93:E111" si="38">IF($A93&lt;&gt;"",$B93/100*(VLOOKUP($A93,Alimenti,4)),"")</f>
        <v/>
      </c>
      <c r="F93" s="184" t="str">
        <f t="shared" ref="F93:F111" si="39">IF($A93&lt;&gt;"",$B93/100*(VLOOKUP($A93,Alimenti,5)),"")</f>
        <v/>
      </c>
      <c r="G93" s="185" t="str">
        <f t="shared" ref="G93:G113" si="40">IF(D93&lt;&gt;"",ROUND(D93/7,0),"")</f>
        <v/>
      </c>
      <c r="H93" s="185" t="str">
        <f t="shared" ref="H93:H113" si="41">IF(E93&lt;&gt;"",ROUND(E93/9,0),"")</f>
        <v/>
      </c>
      <c r="I93" s="185" t="str">
        <f t="shared" ref="I93:I113" si="42">IF(F93&lt;&gt;"",ROUND(F93/3,0),"")</f>
        <v/>
      </c>
      <c r="J93" s="186" t="str">
        <f t="shared" ref="J93:J112" si="43">IF(C93&lt;&gt;"",C93/3.6,"")</f>
        <v/>
      </c>
      <c r="K93" s="187"/>
    </row>
    <row r="94" spans="1:11" ht="12.75" customHeight="1" x14ac:dyDescent="0.2">
      <c r="A94" s="182"/>
      <c r="B94" s="183"/>
      <c r="C94" s="184" t="str">
        <f t="shared" si="36"/>
        <v/>
      </c>
      <c r="D94" s="184" t="str">
        <f t="shared" si="37"/>
        <v/>
      </c>
      <c r="E94" s="184" t="str">
        <f t="shared" si="38"/>
        <v/>
      </c>
      <c r="F94" s="184" t="str">
        <f t="shared" si="39"/>
        <v/>
      </c>
      <c r="G94" s="185" t="str">
        <f t="shared" si="40"/>
        <v/>
      </c>
      <c r="H94" s="185" t="str">
        <f t="shared" si="41"/>
        <v/>
      </c>
      <c r="I94" s="185" t="str">
        <f t="shared" si="42"/>
        <v/>
      </c>
      <c r="J94" s="186" t="str">
        <f t="shared" si="43"/>
        <v/>
      </c>
    </row>
    <row r="95" spans="1:11" ht="12.75" customHeight="1" x14ac:dyDescent="0.2">
      <c r="A95" s="182"/>
      <c r="B95" s="183"/>
      <c r="C95" s="184" t="str">
        <f t="shared" si="36"/>
        <v/>
      </c>
      <c r="D95" s="184" t="str">
        <f t="shared" si="37"/>
        <v/>
      </c>
      <c r="E95" s="184" t="str">
        <f t="shared" si="38"/>
        <v/>
      </c>
      <c r="F95" s="184" t="str">
        <f t="shared" si="39"/>
        <v/>
      </c>
      <c r="G95" s="185" t="str">
        <f t="shared" si="40"/>
        <v/>
      </c>
      <c r="H95" s="185" t="str">
        <f t="shared" si="41"/>
        <v/>
      </c>
      <c r="I95" s="185" t="str">
        <f t="shared" si="42"/>
        <v/>
      </c>
      <c r="J95" s="186" t="str">
        <f t="shared" si="43"/>
        <v/>
      </c>
    </row>
    <row r="96" spans="1:11" ht="12.75" customHeight="1" x14ac:dyDescent="0.2">
      <c r="A96" s="182"/>
      <c r="B96" s="183"/>
      <c r="C96" s="184" t="str">
        <f t="shared" si="36"/>
        <v/>
      </c>
      <c r="D96" s="184" t="str">
        <f t="shared" si="37"/>
        <v/>
      </c>
      <c r="E96" s="184" t="str">
        <f t="shared" si="38"/>
        <v/>
      </c>
      <c r="F96" s="184" t="str">
        <f t="shared" si="39"/>
        <v/>
      </c>
      <c r="G96" s="185" t="str">
        <f t="shared" si="40"/>
        <v/>
      </c>
      <c r="H96" s="185" t="str">
        <f t="shared" si="41"/>
        <v/>
      </c>
      <c r="I96" s="185" t="str">
        <f t="shared" si="42"/>
        <v/>
      </c>
      <c r="J96" s="186" t="str">
        <f t="shared" si="43"/>
        <v/>
      </c>
    </row>
    <row r="97" spans="1:10" ht="12.75" customHeight="1" x14ac:dyDescent="0.2">
      <c r="A97" s="182"/>
      <c r="B97" s="183"/>
      <c r="C97" s="184" t="str">
        <f t="shared" si="36"/>
        <v/>
      </c>
      <c r="D97" s="184" t="str">
        <f t="shared" si="37"/>
        <v/>
      </c>
      <c r="E97" s="184" t="str">
        <f t="shared" si="38"/>
        <v/>
      </c>
      <c r="F97" s="184" t="str">
        <f t="shared" si="39"/>
        <v/>
      </c>
      <c r="G97" s="185" t="str">
        <f t="shared" si="40"/>
        <v/>
      </c>
      <c r="H97" s="185" t="str">
        <f t="shared" si="41"/>
        <v/>
      </c>
      <c r="I97" s="185" t="str">
        <f t="shared" si="42"/>
        <v/>
      </c>
      <c r="J97" s="186" t="str">
        <f t="shared" si="43"/>
        <v/>
      </c>
    </row>
    <row r="98" spans="1:10" ht="12.75" customHeight="1" x14ac:dyDescent="0.2">
      <c r="A98" s="182"/>
      <c r="B98" s="183"/>
      <c r="C98" s="184" t="str">
        <f t="shared" si="36"/>
        <v/>
      </c>
      <c r="D98" s="184" t="str">
        <f t="shared" si="37"/>
        <v/>
      </c>
      <c r="E98" s="184" t="str">
        <f t="shared" si="38"/>
        <v/>
      </c>
      <c r="F98" s="184" t="str">
        <f t="shared" si="39"/>
        <v/>
      </c>
      <c r="G98" s="185" t="str">
        <f t="shared" si="40"/>
        <v/>
      </c>
      <c r="H98" s="185" t="str">
        <f t="shared" si="41"/>
        <v/>
      </c>
      <c r="I98" s="185" t="str">
        <f t="shared" si="42"/>
        <v/>
      </c>
      <c r="J98" s="186" t="str">
        <f t="shared" si="43"/>
        <v/>
      </c>
    </row>
    <row r="99" spans="1:10" ht="12.75" customHeight="1" x14ac:dyDescent="0.2">
      <c r="A99" s="182"/>
      <c r="B99" s="183"/>
      <c r="C99" s="184" t="str">
        <f t="shared" si="36"/>
        <v/>
      </c>
      <c r="D99" s="184" t="str">
        <f t="shared" si="37"/>
        <v/>
      </c>
      <c r="E99" s="184" t="str">
        <f t="shared" si="38"/>
        <v/>
      </c>
      <c r="F99" s="184" t="str">
        <f t="shared" si="39"/>
        <v/>
      </c>
      <c r="G99" s="185" t="str">
        <f t="shared" si="40"/>
        <v/>
      </c>
      <c r="H99" s="185" t="str">
        <f t="shared" si="41"/>
        <v/>
      </c>
      <c r="I99" s="185" t="str">
        <f t="shared" si="42"/>
        <v/>
      </c>
      <c r="J99" s="186" t="str">
        <f t="shared" si="43"/>
        <v/>
      </c>
    </row>
    <row r="100" spans="1:10" ht="12.75" customHeight="1" x14ac:dyDescent="0.2">
      <c r="A100" s="182"/>
      <c r="B100" s="183"/>
      <c r="C100" s="184" t="str">
        <f t="shared" si="36"/>
        <v/>
      </c>
      <c r="D100" s="184" t="str">
        <f t="shared" si="37"/>
        <v/>
      </c>
      <c r="E100" s="184" t="str">
        <f t="shared" si="38"/>
        <v/>
      </c>
      <c r="F100" s="184" t="str">
        <f t="shared" si="39"/>
        <v/>
      </c>
      <c r="G100" s="185" t="str">
        <f t="shared" si="40"/>
        <v/>
      </c>
      <c r="H100" s="185" t="str">
        <f t="shared" si="41"/>
        <v/>
      </c>
      <c r="I100" s="185" t="str">
        <f t="shared" si="42"/>
        <v/>
      </c>
      <c r="J100" s="186" t="str">
        <f t="shared" si="43"/>
        <v/>
      </c>
    </row>
    <row r="101" spans="1:10" ht="12.75" customHeight="1" x14ac:dyDescent="0.2">
      <c r="A101" s="182"/>
      <c r="B101" s="183"/>
      <c r="C101" s="184" t="str">
        <f t="shared" si="36"/>
        <v/>
      </c>
      <c r="D101" s="184" t="str">
        <f t="shared" si="37"/>
        <v/>
      </c>
      <c r="E101" s="184" t="str">
        <f t="shared" si="38"/>
        <v/>
      </c>
      <c r="F101" s="184" t="str">
        <f t="shared" si="39"/>
        <v/>
      </c>
      <c r="G101" s="185" t="str">
        <f t="shared" si="40"/>
        <v/>
      </c>
      <c r="H101" s="185" t="str">
        <f t="shared" si="41"/>
        <v/>
      </c>
      <c r="I101" s="185" t="str">
        <f t="shared" si="42"/>
        <v/>
      </c>
      <c r="J101" s="186" t="str">
        <f t="shared" si="43"/>
        <v/>
      </c>
    </row>
    <row r="102" spans="1:10" ht="12.75" customHeight="1" x14ac:dyDescent="0.2">
      <c r="A102" s="182"/>
      <c r="B102" s="183"/>
      <c r="C102" s="184" t="str">
        <f t="shared" si="36"/>
        <v/>
      </c>
      <c r="D102" s="184" t="str">
        <f t="shared" si="37"/>
        <v/>
      </c>
      <c r="E102" s="184" t="str">
        <f t="shared" si="38"/>
        <v/>
      </c>
      <c r="F102" s="184" t="str">
        <f t="shared" si="39"/>
        <v/>
      </c>
      <c r="G102" s="185" t="str">
        <f t="shared" si="40"/>
        <v/>
      </c>
      <c r="H102" s="185" t="str">
        <f t="shared" si="41"/>
        <v/>
      </c>
      <c r="I102" s="185" t="str">
        <f t="shared" si="42"/>
        <v/>
      </c>
      <c r="J102" s="186" t="str">
        <f t="shared" si="43"/>
        <v/>
      </c>
    </row>
    <row r="103" spans="1:10" ht="12.75" customHeight="1" x14ac:dyDescent="0.2">
      <c r="A103" s="182"/>
      <c r="B103" s="183"/>
      <c r="C103" s="184" t="str">
        <f t="shared" si="36"/>
        <v/>
      </c>
      <c r="D103" s="184" t="str">
        <f t="shared" si="37"/>
        <v/>
      </c>
      <c r="E103" s="184" t="str">
        <f t="shared" si="38"/>
        <v/>
      </c>
      <c r="F103" s="184" t="str">
        <f t="shared" si="39"/>
        <v/>
      </c>
      <c r="G103" s="185" t="str">
        <f t="shared" si="40"/>
        <v/>
      </c>
      <c r="H103" s="185" t="str">
        <f t="shared" si="41"/>
        <v/>
      </c>
      <c r="I103" s="185" t="str">
        <f t="shared" si="42"/>
        <v/>
      </c>
      <c r="J103" s="186" t="str">
        <f t="shared" si="43"/>
        <v/>
      </c>
    </row>
    <row r="104" spans="1:10" ht="12.75" customHeight="1" x14ac:dyDescent="0.2">
      <c r="A104" s="182"/>
      <c r="B104" s="183"/>
      <c r="C104" s="184" t="str">
        <f t="shared" si="36"/>
        <v/>
      </c>
      <c r="D104" s="184" t="str">
        <f t="shared" si="37"/>
        <v/>
      </c>
      <c r="E104" s="184" t="str">
        <f t="shared" si="38"/>
        <v/>
      </c>
      <c r="F104" s="184" t="str">
        <f t="shared" si="39"/>
        <v/>
      </c>
      <c r="G104" s="185" t="str">
        <f t="shared" si="40"/>
        <v/>
      </c>
      <c r="H104" s="185" t="str">
        <f t="shared" si="41"/>
        <v/>
      </c>
      <c r="I104" s="185" t="str">
        <f t="shared" si="42"/>
        <v/>
      </c>
      <c r="J104" s="186" t="str">
        <f t="shared" si="43"/>
        <v/>
      </c>
    </row>
    <row r="105" spans="1:10" ht="12.75" customHeight="1" x14ac:dyDescent="0.2">
      <c r="A105" s="182"/>
      <c r="B105" s="183"/>
      <c r="C105" s="184" t="str">
        <f t="shared" si="36"/>
        <v/>
      </c>
      <c r="D105" s="184" t="str">
        <f t="shared" si="37"/>
        <v/>
      </c>
      <c r="E105" s="184" t="str">
        <f t="shared" si="38"/>
        <v/>
      </c>
      <c r="F105" s="184" t="str">
        <f t="shared" si="39"/>
        <v/>
      </c>
      <c r="G105" s="185" t="str">
        <f t="shared" si="40"/>
        <v/>
      </c>
      <c r="H105" s="185" t="str">
        <f t="shared" si="41"/>
        <v/>
      </c>
      <c r="I105" s="185" t="str">
        <f t="shared" si="42"/>
        <v/>
      </c>
      <c r="J105" s="186" t="str">
        <f t="shared" si="43"/>
        <v/>
      </c>
    </row>
    <row r="106" spans="1:10" ht="12.75" customHeight="1" x14ac:dyDescent="0.2">
      <c r="A106" s="182"/>
      <c r="B106" s="183"/>
      <c r="C106" s="184" t="str">
        <f t="shared" si="36"/>
        <v/>
      </c>
      <c r="D106" s="184" t="str">
        <f t="shared" si="37"/>
        <v/>
      </c>
      <c r="E106" s="184" t="str">
        <f t="shared" si="38"/>
        <v/>
      </c>
      <c r="F106" s="184" t="str">
        <f t="shared" si="39"/>
        <v/>
      </c>
      <c r="G106" s="185" t="str">
        <f t="shared" si="40"/>
        <v/>
      </c>
      <c r="H106" s="185" t="str">
        <f t="shared" si="41"/>
        <v/>
      </c>
      <c r="I106" s="185" t="str">
        <f t="shared" si="42"/>
        <v/>
      </c>
      <c r="J106" s="186" t="str">
        <f t="shared" si="43"/>
        <v/>
      </c>
    </row>
    <row r="107" spans="1:10" ht="12.75" customHeight="1" x14ac:dyDescent="0.2">
      <c r="A107" s="182"/>
      <c r="B107" s="183"/>
      <c r="C107" s="184" t="str">
        <f t="shared" si="36"/>
        <v/>
      </c>
      <c r="D107" s="184" t="str">
        <f t="shared" si="37"/>
        <v/>
      </c>
      <c r="E107" s="184" t="str">
        <f t="shared" si="38"/>
        <v/>
      </c>
      <c r="F107" s="184" t="str">
        <f t="shared" si="39"/>
        <v/>
      </c>
      <c r="G107" s="185" t="str">
        <f t="shared" si="40"/>
        <v/>
      </c>
      <c r="H107" s="185" t="str">
        <f t="shared" si="41"/>
        <v/>
      </c>
      <c r="I107" s="185" t="str">
        <f t="shared" si="42"/>
        <v/>
      </c>
      <c r="J107" s="186" t="str">
        <f t="shared" si="43"/>
        <v/>
      </c>
    </row>
    <row r="108" spans="1:10" ht="12.75" customHeight="1" x14ac:dyDescent="0.2">
      <c r="A108" s="182"/>
      <c r="B108" s="183"/>
      <c r="C108" s="184" t="str">
        <f t="shared" si="36"/>
        <v/>
      </c>
      <c r="D108" s="184" t="str">
        <f t="shared" si="37"/>
        <v/>
      </c>
      <c r="E108" s="184" t="str">
        <f t="shared" si="38"/>
        <v/>
      </c>
      <c r="F108" s="184" t="str">
        <f t="shared" si="39"/>
        <v/>
      </c>
      <c r="G108" s="185" t="str">
        <f t="shared" si="40"/>
        <v/>
      </c>
      <c r="H108" s="185" t="str">
        <f t="shared" si="41"/>
        <v/>
      </c>
      <c r="I108" s="185" t="str">
        <f t="shared" si="42"/>
        <v/>
      </c>
      <c r="J108" s="186" t="str">
        <f t="shared" si="43"/>
        <v/>
      </c>
    </row>
    <row r="109" spans="1:10" ht="12.75" customHeight="1" x14ac:dyDescent="0.2">
      <c r="A109" s="182"/>
      <c r="B109" s="183"/>
      <c r="C109" s="184" t="str">
        <f t="shared" si="36"/>
        <v/>
      </c>
      <c r="D109" s="184" t="str">
        <f t="shared" si="37"/>
        <v/>
      </c>
      <c r="E109" s="184" t="str">
        <f t="shared" si="38"/>
        <v/>
      </c>
      <c r="F109" s="184" t="str">
        <f t="shared" si="39"/>
        <v/>
      </c>
      <c r="G109" s="185" t="str">
        <f t="shared" si="40"/>
        <v/>
      </c>
      <c r="H109" s="185" t="str">
        <f t="shared" si="41"/>
        <v/>
      </c>
      <c r="I109" s="185" t="str">
        <f t="shared" si="42"/>
        <v/>
      </c>
      <c r="J109" s="186" t="str">
        <f t="shared" si="43"/>
        <v/>
      </c>
    </row>
    <row r="110" spans="1:10" ht="12.75" customHeight="1" x14ac:dyDescent="0.2">
      <c r="A110" s="182"/>
      <c r="B110" s="183"/>
      <c r="C110" s="184" t="str">
        <f t="shared" si="36"/>
        <v/>
      </c>
      <c r="D110" s="184" t="str">
        <f t="shared" si="37"/>
        <v/>
      </c>
      <c r="E110" s="184" t="str">
        <f t="shared" si="38"/>
        <v/>
      </c>
      <c r="F110" s="184" t="str">
        <f t="shared" si="39"/>
        <v/>
      </c>
      <c r="G110" s="185" t="str">
        <f t="shared" si="40"/>
        <v/>
      </c>
      <c r="H110" s="185" t="str">
        <f t="shared" si="41"/>
        <v/>
      </c>
      <c r="I110" s="185" t="str">
        <f t="shared" si="42"/>
        <v/>
      </c>
      <c r="J110" s="186" t="str">
        <f t="shared" si="43"/>
        <v/>
      </c>
    </row>
    <row r="111" spans="1:10" ht="12.75" customHeight="1" x14ac:dyDescent="0.2">
      <c r="A111" s="182"/>
      <c r="B111" s="183"/>
      <c r="C111" s="184" t="str">
        <f t="shared" si="36"/>
        <v/>
      </c>
      <c r="D111" s="184" t="str">
        <f t="shared" si="37"/>
        <v/>
      </c>
      <c r="E111" s="184" t="str">
        <f t="shared" si="38"/>
        <v/>
      </c>
      <c r="F111" s="184" t="str">
        <f t="shared" si="39"/>
        <v/>
      </c>
      <c r="G111" s="185" t="str">
        <f t="shared" si="40"/>
        <v/>
      </c>
      <c r="H111" s="185" t="str">
        <f t="shared" si="41"/>
        <v/>
      </c>
      <c r="I111" s="185" t="str">
        <f t="shared" si="42"/>
        <v/>
      </c>
      <c r="J111" s="186" t="str">
        <f t="shared" si="43"/>
        <v/>
      </c>
    </row>
    <row r="112" spans="1:10" ht="12.75" customHeight="1" x14ac:dyDescent="0.2">
      <c r="A112" s="182"/>
      <c r="B112" s="188"/>
      <c r="C112" s="184" t="str">
        <f t="shared" si="36"/>
        <v/>
      </c>
      <c r="D112" s="184" t="str">
        <f>IF($A112&lt;&gt;"",$B112/100*(VLOOKUP($A112,Alimenti,2)),"")</f>
        <v/>
      </c>
      <c r="E112" s="184" t="str">
        <f>IF($A112&lt;&gt;"",$B112/100*(VLOOKUP($A112,Alimenti,2)),"")</f>
        <v/>
      </c>
      <c r="F112" s="184" t="str">
        <f>IF($A112&lt;&gt;"",$B112/100*(VLOOKUP($A112,Alimenti,2)),"")</f>
        <v/>
      </c>
      <c r="G112" s="185" t="str">
        <f t="shared" si="40"/>
        <v/>
      </c>
      <c r="H112" s="185" t="str">
        <f t="shared" si="41"/>
        <v/>
      </c>
      <c r="I112" s="185" t="str">
        <f t="shared" si="42"/>
        <v/>
      </c>
      <c r="J112" s="186" t="str">
        <f t="shared" si="43"/>
        <v/>
      </c>
    </row>
    <row r="113" spans="1:11" ht="12.75" customHeight="1" x14ac:dyDescent="0.2">
      <c r="A113" s="35" t="s">
        <v>328</v>
      </c>
      <c r="B113" s="189">
        <f>SUM(B93:B112)</f>
        <v>0</v>
      </c>
      <c r="C113" s="190">
        <f>SUM(C93:C112)</f>
        <v>0</v>
      </c>
      <c r="D113" s="190">
        <f>SUM(D93:D112)</f>
        <v>0</v>
      </c>
      <c r="E113" s="190">
        <f>SUM(E93:E112)</f>
        <v>0</v>
      </c>
      <c r="F113" s="190">
        <f>SUM(F93:F112)</f>
        <v>0</v>
      </c>
      <c r="G113" s="191">
        <f t="shared" si="40"/>
        <v>0</v>
      </c>
      <c r="H113" s="191">
        <f t="shared" si="41"/>
        <v>0</v>
      </c>
      <c r="I113" s="191">
        <f t="shared" si="42"/>
        <v>0</v>
      </c>
      <c r="J113" s="70">
        <f>SUM(J93:J112)</f>
        <v>0</v>
      </c>
    </row>
    <row r="114" spans="1:11" ht="12.75" customHeight="1" x14ac:dyDescent="0.2">
      <c r="A114" s="191" t="s">
        <v>329</v>
      </c>
      <c r="B114" s="192"/>
      <c r="C114" s="192"/>
      <c r="D114" s="193">
        <f>IF(C113&lt;&gt;0,D113*4/C113,0)</f>
        <v>0</v>
      </c>
      <c r="E114" s="193">
        <f>IF(C113&lt;&gt;0,E113*3.75/C113,0)</f>
        <v>0</v>
      </c>
      <c r="F114" s="193">
        <f>IF(C113&lt;&gt;0,F113*9/C113,0)</f>
        <v>0</v>
      </c>
      <c r="G114" s="192"/>
      <c r="H114" s="192"/>
      <c r="I114" s="192"/>
      <c r="J114" s="192"/>
    </row>
    <row r="115" spans="1:11" ht="12.75" customHeight="1" x14ac:dyDescent="0.2">
      <c r="A115" s="182"/>
      <c r="B115" s="183"/>
      <c r="C115" s="184" t="str">
        <f t="shared" ref="C115:C134" si="44">IF($A115&lt;&gt;"",$B115/100*(VLOOKUP($A115,Alimenti,2)),"")</f>
        <v/>
      </c>
      <c r="D115" s="184" t="str">
        <f t="shared" ref="D115:D133" si="45">IF($A115&lt;&gt;"",$B115/100*(VLOOKUP($A115,Alimenti,3)),"")</f>
        <v/>
      </c>
      <c r="E115" s="184" t="str">
        <f t="shared" ref="E115:E133" si="46">IF($A115&lt;&gt;"",$B115/100*(VLOOKUP($A115,Alimenti,4)),"")</f>
        <v/>
      </c>
      <c r="F115" s="184" t="str">
        <f t="shared" ref="F115:F133" si="47">IF($A115&lt;&gt;"",$B115/100*(VLOOKUP($A115,Alimenti,5)),"")</f>
        <v/>
      </c>
      <c r="G115" s="185" t="str">
        <f t="shared" ref="G115:G135" si="48">IF(D115&lt;&gt;"",ROUND(D115/7,0),"")</f>
        <v/>
      </c>
      <c r="H115" s="185" t="str">
        <f t="shared" ref="H115:H135" si="49">IF(E115&lt;&gt;"",ROUND(E115/9,0),"")</f>
        <v/>
      </c>
      <c r="I115" s="185" t="str">
        <f t="shared" ref="I115:I135" si="50">IF(F115&lt;&gt;"",ROUND(F115/3,0),"")</f>
        <v/>
      </c>
      <c r="J115" s="186" t="str">
        <f t="shared" ref="J115:J134" si="51">IF(C115&lt;&gt;"",C115/3.6,"")</f>
        <v/>
      </c>
      <c r="K115" s="187"/>
    </row>
    <row r="116" spans="1:11" ht="12.75" customHeight="1" x14ac:dyDescent="0.2">
      <c r="A116" s="182"/>
      <c r="B116" s="183"/>
      <c r="C116" s="184" t="str">
        <f t="shared" si="44"/>
        <v/>
      </c>
      <c r="D116" s="184" t="str">
        <f t="shared" si="45"/>
        <v/>
      </c>
      <c r="E116" s="184" t="str">
        <f t="shared" si="46"/>
        <v/>
      </c>
      <c r="F116" s="184" t="str">
        <f t="shared" si="47"/>
        <v/>
      </c>
      <c r="G116" s="185" t="str">
        <f t="shared" si="48"/>
        <v/>
      </c>
      <c r="H116" s="185" t="str">
        <f t="shared" si="49"/>
        <v/>
      </c>
      <c r="I116" s="185" t="str">
        <f t="shared" si="50"/>
        <v/>
      </c>
      <c r="J116" s="186" t="str">
        <f t="shared" si="51"/>
        <v/>
      </c>
    </row>
    <row r="117" spans="1:11" ht="12.75" customHeight="1" x14ac:dyDescent="0.2">
      <c r="A117" s="182"/>
      <c r="B117" s="183"/>
      <c r="C117" s="184" t="str">
        <f t="shared" si="44"/>
        <v/>
      </c>
      <c r="D117" s="184" t="str">
        <f t="shared" si="45"/>
        <v/>
      </c>
      <c r="E117" s="184" t="str">
        <f t="shared" si="46"/>
        <v/>
      </c>
      <c r="F117" s="184" t="str">
        <f t="shared" si="47"/>
        <v/>
      </c>
      <c r="G117" s="185" t="str">
        <f t="shared" si="48"/>
        <v/>
      </c>
      <c r="H117" s="185" t="str">
        <f t="shared" si="49"/>
        <v/>
      </c>
      <c r="I117" s="185" t="str">
        <f t="shared" si="50"/>
        <v/>
      </c>
      <c r="J117" s="186" t="str">
        <f t="shared" si="51"/>
        <v/>
      </c>
    </row>
    <row r="118" spans="1:11" ht="12.75" customHeight="1" x14ac:dyDescent="0.2">
      <c r="A118" s="182"/>
      <c r="B118" s="183"/>
      <c r="C118" s="184" t="str">
        <f t="shared" si="44"/>
        <v/>
      </c>
      <c r="D118" s="184" t="str">
        <f t="shared" si="45"/>
        <v/>
      </c>
      <c r="E118" s="184" t="str">
        <f t="shared" si="46"/>
        <v/>
      </c>
      <c r="F118" s="184" t="str">
        <f t="shared" si="47"/>
        <v/>
      </c>
      <c r="G118" s="185" t="str">
        <f t="shared" si="48"/>
        <v/>
      </c>
      <c r="H118" s="185" t="str">
        <f t="shared" si="49"/>
        <v/>
      </c>
      <c r="I118" s="185" t="str">
        <f t="shared" si="50"/>
        <v/>
      </c>
      <c r="J118" s="186" t="str">
        <f t="shared" si="51"/>
        <v/>
      </c>
    </row>
    <row r="119" spans="1:11" ht="12.75" customHeight="1" x14ac:dyDescent="0.2">
      <c r="A119" s="182"/>
      <c r="B119" s="183"/>
      <c r="C119" s="184" t="str">
        <f t="shared" si="44"/>
        <v/>
      </c>
      <c r="D119" s="184" t="str">
        <f t="shared" si="45"/>
        <v/>
      </c>
      <c r="E119" s="184" t="str">
        <f t="shared" si="46"/>
        <v/>
      </c>
      <c r="F119" s="184" t="str">
        <f t="shared" si="47"/>
        <v/>
      </c>
      <c r="G119" s="185" t="str">
        <f t="shared" si="48"/>
        <v/>
      </c>
      <c r="H119" s="185" t="str">
        <f t="shared" si="49"/>
        <v/>
      </c>
      <c r="I119" s="185" t="str">
        <f t="shared" si="50"/>
        <v/>
      </c>
      <c r="J119" s="186" t="str">
        <f t="shared" si="51"/>
        <v/>
      </c>
    </row>
    <row r="120" spans="1:11" ht="12.75" customHeight="1" x14ac:dyDescent="0.2">
      <c r="A120" s="182"/>
      <c r="B120" s="183"/>
      <c r="C120" s="184" t="str">
        <f t="shared" si="44"/>
        <v/>
      </c>
      <c r="D120" s="184" t="str">
        <f t="shared" si="45"/>
        <v/>
      </c>
      <c r="E120" s="184" t="str">
        <f t="shared" si="46"/>
        <v/>
      </c>
      <c r="F120" s="184" t="str">
        <f t="shared" si="47"/>
        <v/>
      </c>
      <c r="G120" s="185" t="str">
        <f t="shared" si="48"/>
        <v/>
      </c>
      <c r="H120" s="185" t="str">
        <f t="shared" si="49"/>
        <v/>
      </c>
      <c r="I120" s="185" t="str">
        <f t="shared" si="50"/>
        <v/>
      </c>
      <c r="J120" s="186" t="str">
        <f t="shared" si="51"/>
        <v/>
      </c>
    </row>
    <row r="121" spans="1:11" ht="12.75" customHeight="1" x14ac:dyDescent="0.2">
      <c r="A121" s="182"/>
      <c r="B121" s="183"/>
      <c r="C121" s="184" t="str">
        <f t="shared" si="44"/>
        <v/>
      </c>
      <c r="D121" s="184" t="str">
        <f t="shared" si="45"/>
        <v/>
      </c>
      <c r="E121" s="184" t="str">
        <f t="shared" si="46"/>
        <v/>
      </c>
      <c r="F121" s="184" t="str">
        <f t="shared" si="47"/>
        <v/>
      </c>
      <c r="G121" s="185" t="str">
        <f t="shared" si="48"/>
        <v/>
      </c>
      <c r="H121" s="185" t="str">
        <f t="shared" si="49"/>
        <v/>
      </c>
      <c r="I121" s="185" t="str">
        <f t="shared" si="50"/>
        <v/>
      </c>
      <c r="J121" s="186" t="str">
        <f t="shared" si="51"/>
        <v/>
      </c>
    </row>
    <row r="122" spans="1:11" ht="12.75" customHeight="1" x14ac:dyDescent="0.2">
      <c r="A122" s="182"/>
      <c r="B122" s="183"/>
      <c r="C122" s="184" t="str">
        <f t="shared" si="44"/>
        <v/>
      </c>
      <c r="D122" s="184" t="str">
        <f t="shared" si="45"/>
        <v/>
      </c>
      <c r="E122" s="184" t="str">
        <f t="shared" si="46"/>
        <v/>
      </c>
      <c r="F122" s="184" t="str">
        <f t="shared" si="47"/>
        <v/>
      </c>
      <c r="G122" s="185" t="str">
        <f t="shared" si="48"/>
        <v/>
      </c>
      <c r="H122" s="185" t="str">
        <f t="shared" si="49"/>
        <v/>
      </c>
      <c r="I122" s="185" t="str">
        <f t="shared" si="50"/>
        <v/>
      </c>
      <c r="J122" s="186" t="str">
        <f t="shared" si="51"/>
        <v/>
      </c>
    </row>
    <row r="123" spans="1:11" ht="12.75" customHeight="1" x14ac:dyDescent="0.2">
      <c r="A123" s="182"/>
      <c r="B123" s="183"/>
      <c r="C123" s="184" t="str">
        <f t="shared" si="44"/>
        <v/>
      </c>
      <c r="D123" s="184" t="str">
        <f t="shared" si="45"/>
        <v/>
      </c>
      <c r="E123" s="184" t="str">
        <f t="shared" si="46"/>
        <v/>
      </c>
      <c r="F123" s="184" t="str">
        <f t="shared" si="47"/>
        <v/>
      </c>
      <c r="G123" s="185" t="str">
        <f t="shared" si="48"/>
        <v/>
      </c>
      <c r="H123" s="185" t="str">
        <f t="shared" si="49"/>
        <v/>
      </c>
      <c r="I123" s="185" t="str">
        <f t="shared" si="50"/>
        <v/>
      </c>
      <c r="J123" s="186" t="str">
        <f t="shared" si="51"/>
        <v/>
      </c>
    </row>
    <row r="124" spans="1:11" ht="12.75" customHeight="1" x14ac:dyDescent="0.2">
      <c r="A124" s="182"/>
      <c r="B124" s="183"/>
      <c r="C124" s="184" t="str">
        <f t="shared" si="44"/>
        <v/>
      </c>
      <c r="D124" s="184" t="str">
        <f t="shared" si="45"/>
        <v/>
      </c>
      <c r="E124" s="184" t="str">
        <f t="shared" si="46"/>
        <v/>
      </c>
      <c r="F124" s="184" t="str">
        <f t="shared" si="47"/>
        <v/>
      </c>
      <c r="G124" s="185" t="str">
        <f t="shared" si="48"/>
        <v/>
      </c>
      <c r="H124" s="185" t="str">
        <f t="shared" si="49"/>
        <v/>
      </c>
      <c r="I124" s="185" t="str">
        <f t="shared" si="50"/>
        <v/>
      </c>
      <c r="J124" s="186" t="str">
        <f t="shared" si="51"/>
        <v/>
      </c>
    </row>
    <row r="125" spans="1:11" ht="12.75" customHeight="1" x14ac:dyDescent="0.2">
      <c r="A125" s="182"/>
      <c r="B125" s="183"/>
      <c r="C125" s="184" t="str">
        <f t="shared" si="44"/>
        <v/>
      </c>
      <c r="D125" s="184" t="str">
        <f t="shared" si="45"/>
        <v/>
      </c>
      <c r="E125" s="184" t="str">
        <f t="shared" si="46"/>
        <v/>
      </c>
      <c r="F125" s="184" t="str">
        <f t="shared" si="47"/>
        <v/>
      </c>
      <c r="G125" s="185" t="str">
        <f t="shared" si="48"/>
        <v/>
      </c>
      <c r="H125" s="185" t="str">
        <f t="shared" si="49"/>
        <v/>
      </c>
      <c r="I125" s="185" t="str">
        <f t="shared" si="50"/>
        <v/>
      </c>
      <c r="J125" s="186" t="str">
        <f t="shared" si="51"/>
        <v/>
      </c>
    </row>
    <row r="126" spans="1:11" ht="12.75" customHeight="1" x14ac:dyDescent="0.2">
      <c r="A126" s="182"/>
      <c r="B126" s="183"/>
      <c r="C126" s="184" t="str">
        <f t="shared" si="44"/>
        <v/>
      </c>
      <c r="D126" s="184" t="str">
        <f t="shared" si="45"/>
        <v/>
      </c>
      <c r="E126" s="184" t="str">
        <f t="shared" si="46"/>
        <v/>
      </c>
      <c r="F126" s="184" t="str">
        <f t="shared" si="47"/>
        <v/>
      </c>
      <c r="G126" s="185" t="str">
        <f t="shared" si="48"/>
        <v/>
      </c>
      <c r="H126" s="185" t="str">
        <f t="shared" si="49"/>
        <v/>
      </c>
      <c r="I126" s="185" t="str">
        <f t="shared" si="50"/>
        <v/>
      </c>
      <c r="J126" s="186" t="str">
        <f t="shared" si="51"/>
        <v/>
      </c>
    </row>
    <row r="127" spans="1:11" ht="12.75" customHeight="1" x14ac:dyDescent="0.2">
      <c r="A127" s="182"/>
      <c r="B127" s="183"/>
      <c r="C127" s="184" t="str">
        <f t="shared" si="44"/>
        <v/>
      </c>
      <c r="D127" s="184" t="str">
        <f t="shared" si="45"/>
        <v/>
      </c>
      <c r="E127" s="184" t="str">
        <f t="shared" si="46"/>
        <v/>
      </c>
      <c r="F127" s="184" t="str">
        <f t="shared" si="47"/>
        <v/>
      </c>
      <c r="G127" s="185" t="str">
        <f t="shared" si="48"/>
        <v/>
      </c>
      <c r="H127" s="185" t="str">
        <f t="shared" si="49"/>
        <v/>
      </c>
      <c r="I127" s="185" t="str">
        <f t="shared" si="50"/>
        <v/>
      </c>
      <c r="J127" s="186" t="str">
        <f t="shared" si="51"/>
        <v/>
      </c>
    </row>
    <row r="128" spans="1:11" ht="12.75" customHeight="1" x14ac:dyDescent="0.2">
      <c r="A128" s="182"/>
      <c r="B128" s="183"/>
      <c r="C128" s="184" t="str">
        <f t="shared" si="44"/>
        <v/>
      </c>
      <c r="D128" s="184" t="str">
        <f t="shared" si="45"/>
        <v/>
      </c>
      <c r="E128" s="184" t="str">
        <f t="shared" si="46"/>
        <v/>
      </c>
      <c r="F128" s="184" t="str">
        <f t="shared" si="47"/>
        <v/>
      </c>
      <c r="G128" s="185" t="str">
        <f t="shared" si="48"/>
        <v/>
      </c>
      <c r="H128" s="185" t="str">
        <f t="shared" si="49"/>
        <v/>
      </c>
      <c r="I128" s="185" t="str">
        <f t="shared" si="50"/>
        <v/>
      </c>
      <c r="J128" s="186" t="str">
        <f t="shared" si="51"/>
        <v/>
      </c>
    </row>
    <row r="129" spans="1:10" ht="12.75" customHeight="1" x14ac:dyDescent="0.2">
      <c r="A129" s="182"/>
      <c r="B129" s="183"/>
      <c r="C129" s="184" t="str">
        <f t="shared" si="44"/>
        <v/>
      </c>
      <c r="D129" s="184" t="str">
        <f t="shared" si="45"/>
        <v/>
      </c>
      <c r="E129" s="184" t="str">
        <f t="shared" si="46"/>
        <v/>
      </c>
      <c r="F129" s="184" t="str">
        <f t="shared" si="47"/>
        <v/>
      </c>
      <c r="G129" s="185" t="str">
        <f t="shared" si="48"/>
        <v/>
      </c>
      <c r="H129" s="185" t="str">
        <f t="shared" si="49"/>
        <v/>
      </c>
      <c r="I129" s="185" t="str">
        <f t="shared" si="50"/>
        <v/>
      </c>
      <c r="J129" s="186" t="str">
        <f t="shared" si="51"/>
        <v/>
      </c>
    </row>
    <row r="130" spans="1:10" ht="12.75" customHeight="1" x14ac:dyDescent="0.2">
      <c r="A130" s="182"/>
      <c r="B130" s="183"/>
      <c r="C130" s="184" t="str">
        <f t="shared" si="44"/>
        <v/>
      </c>
      <c r="D130" s="184" t="str">
        <f t="shared" si="45"/>
        <v/>
      </c>
      <c r="E130" s="184" t="str">
        <f t="shared" si="46"/>
        <v/>
      </c>
      <c r="F130" s="184" t="str">
        <f t="shared" si="47"/>
        <v/>
      </c>
      <c r="G130" s="185" t="str">
        <f t="shared" si="48"/>
        <v/>
      </c>
      <c r="H130" s="185" t="str">
        <f t="shared" si="49"/>
        <v/>
      </c>
      <c r="I130" s="185" t="str">
        <f t="shared" si="50"/>
        <v/>
      </c>
      <c r="J130" s="186" t="str">
        <f t="shared" si="51"/>
        <v/>
      </c>
    </row>
    <row r="131" spans="1:10" ht="12.75" customHeight="1" x14ac:dyDescent="0.2">
      <c r="A131" s="182"/>
      <c r="B131" s="183"/>
      <c r="C131" s="184" t="str">
        <f t="shared" si="44"/>
        <v/>
      </c>
      <c r="D131" s="184" t="str">
        <f t="shared" si="45"/>
        <v/>
      </c>
      <c r="E131" s="184" t="str">
        <f t="shared" si="46"/>
        <v/>
      </c>
      <c r="F131" s="184" t="str">
        <f t="shared" si="47"/>
        <v/>
      </c>
      <c r="G131" s="185" t="str">
        <f t="shared" si="48"/>
        <v/>
      </c>
      <c r="H131" s="185" t="str">
        <f t="shared" si="49"/>
        <v/>
      </c>
      <c r="I131" s="185" t="str">
        <f t="shared" si="50"/>
        <v/>
      </c>
      <c r="J131" s="186" t="str">
        <f t="shared" si="51"/>
        <v/>
      </c>
    </row>
    <row r="132" spans="1:10" ht="12.75" customHeight="1" x14ac:dyDescent="0.2">
      <c r="A132" s="182"/>
      <c r="B132" s="183"/>
      <c r="C132" s="184" t="str">
        <f t="shared" si="44"/>
        <v/>
      </c>
      <c r="D132" s="184" t="str">
        <f t="shared" si="45"/>
        <v/>
      </c>
      <c r="E132" s="184" t="str">
        <f t="shared" si="46"/>
        <v/>
      </c>
      <c r="F132" s="184" t="str">
        <f t="shared" si="47"/>
        <v/>
      </c>
      <c r="G132" s="185" t="str">
        <f t="shared" si="48"/>
        <v/>
      </c>
      <c r="H132" s="185" t="str">
        <f t="shared" si="49"/>
        <v/>
      </c>
      <c r="I132" s="185" t="str">
        <f t="shared" si="50"/>
        <v/>
      </c>
      <c r="J132" s="186" t="str">
        <f t="shared" si="51"/>
        <v/>
      </c>
    </row>
    <row r="133" spans="1:10" ht="12.75" customHeight="1" x14ac:dyDescent="0.2">
      <c r="A133" s="182"/>
      <c r="B133" s="183"/>
      <c r="C133" s="184" t="str">
        <f t="shared" si="44"/>
        <v/>
      </c>
      <c r="D133" s="184" t="str">
        <f t="shared" si="45"/>
        <v/>
      </c>
      <c r="E133" s="184" t="str">
        <f t="shared" si="46"/>
        <v/>
      </c>
      <c r="F133" s="184" t="str">
        <f t="shared" si="47"/>
        <v/>
      </c>
      <c r="G133" s="185" t="str">
        <f t="shared" si="48"/>
        <v/>
      </c>
      <c r="H133" s="185" t="str">
        <f t="shared" si="49"/>
        <v/>
      </c>
      <c r="I133" s="185" t="str">
        <f t="shared" si="50"/>
        <v/>
      </c>
      <c r="J133" s="186" t="str">
        <f t="shared" si="51"/>
        <v/>
      </c>
    </row>
    <row r="134" spans="1:10" ht="12.75" customHeight="1" x14ac:dyDescent="0.2">
      <c r="A134" s="182"/>
      <c r="B134" s="188"/>
      <c r="C134" s="184" t="str">
        <f t="shared" si="44"/>
        <v/>
      </c>
      <c r="D134" s="184" t="str">
        <f>IF($A134&lt;&gt;"",$B134/100*(VLOOKUP($A134,Alimenti,2)),"")</f>
        <v/>
      </c>
      <c r="E134" s="184" t="str">
        <f>IF($A134&lt;&gt;"",$B134/100*(VLOOKUP($A134,Alimenti,2)),"")</f>
        <v/>
      </c>
      <c r="F134" s="184" t="str">
        <f>IF($A134&lt;&gt;"",$B134/100*(VLOOKUP($A134,Alimenti,2)),"")</f>
        <v/>
      </c>
      <c r="G134" s="185" t="str">
        <f t="shared" si="48"/>
        <v/>
      </c>
      <c r="H134" s="185" t="str">
        <f t="shared" si="49"/>
        <v/>
      </c>
      <c r="I134" s="185" t="str">
        <f t="shared" si="50"/>
        <v/>
      </c>
      <c r="J134" s="186" t="str">
        <f t="shared" si="51"/>
        <v/>
      </c>
    </row>
    <row r="135" spans="1:10" ht="12.75" customHeight="1" x14ac:dyDescent="0.2">
      <c r="A135" s="35" t="s">
        <v>328</v>
      </c>
      <c r="B135" s="189">
        <f>SUM(B115:B134)</f>
        <v>0</v>
      </c>
      <c r="C135" s="190">
        <f>SUM(C115:C134)</f>
        <v>0</v>
      </c>
      <c r="D135" s="190">
        <f>SUM(D115:D134)</f>
        <v>0</v>
      </c>
      <c r="E135" s="190">
        <f>SUM(E115:E134)</f>
        <v>0</v>
      </c>
      <c r="F135" s="190">
        <f>SUM(F115:F134)</f>
        <v>0</v>
      </c>
      <c r="G135" s="191">
        <f t="shared" si="48"/>
        <v>0</v>
      </c>
      <c r="H135" s="191">
        <f t="shared" si="49"/>
        <v>0</v>
      </c>
      <c r="I135" s="191">
        <f t="shared" si="50"/>
        <v>0</v>
      </c>
      <c r="J135" s="70">
        <f>SUM(J115:J134)</f>
        <v>0</v>
      </c>
    </row>
    <row r="136" spans="1:10" ht="12.75" customHeight="1" x14ac:dyDescent="0.2">
      <c r="A136" s="191" t="s">
        <v>329</v>
      </c>
      <c r="B136" s="192"/>
      <c r="C136" s="192"/>
      <c r="D136" s="193">
        <f>IF(C135&lt;&gt;0,D135*4/C135,0)</f>
        <v>0</v>
      </c>
      <c r="E136" s="193">
        <f>IF(C135&lt;&gt;0,E135*3.75/C135,0)</f>
        <v>0</v>
      </c>
      <c r="F136" s="193">
        <f>IF(C135&lt;&gt;0,F135*9/C135,0)</f>
        <v>0</v>
      </c>
      <c r="G136" s="192"/>
      <c r="H136" s="192"/>
      <c r="I136" s="192"/>
      <c r="J136" s="192"/>
    </row>
    <row r="137" spans="1:10" ht="12.75" customHeight="1" x14ac:dyDescent="0.2">
      <c r="A137" s="182"/>
      <c r="B137" s="183"/>
      <c r="C137" s="184" t="str">
        <f t="shared" ref="C137:C156" si="52">IF($A137&lt;&gt;"",$B137/100*(VLOOKUP($A137,Alimenti,2)),"")</f>
        <v/>
      </c>
      <c r="D137" s="184" t="str">
        <f t="shared" ref="D137:D155" si="53">IF($A137&lt;&gt;"",$B137/100*(VLOOKUP($A137,Alimenti,3)),"")</f>
        <v/>
      </c>
      <c r="E137" s="184" t="str">
        <f t="shared" ref="E137:E155" si="54">IF($A137&lt;&gt;"",$B137/100*(VLOOKUP($A137,Alimenti,4)),"")</f>
        <v/>
      </c>
      <c r="F137" s="184" t="str">
        <f t="shared" ref="F137:F155" si="55">IF($A137&lt;&gt;"",$B137/100*(VLOOKUP($A137,Alimenti,5)),"")</f>
        <v/>
      </c>
      <c r="G137" s="185" t="str">
        <f t="shared" ref="G137:G157" si="56">IF(D137&lt;&gt;"",ROUND(D137/7,0),"")</f>
        <v/>
      </c>
      <c r="H137" s="185" t="str">
        <f t="shared" ref="H137:H157" si="57">IF(E137&lt;&gt;"",ROUND(E137/9,0),"")</f>
        <v/>
      </c>
      <c r="I137" s="185" t="str">
        <f t="shared" ref="I137:I157" si="58">IF(F137&lt;&gt;"",ROUND(F137/3,0),"")</f>
        <v/>
      </c>
      <c r="J137" s="186" t="str">
        <f t="shared" ref="J137:J156" si="59">IF(C137&lt;&gt;"",C137/3.6,"")</f>
        <v/>
      </c>
    </row>
    <row r="138" spans="1:10" ht="12.75" customHeight="1" x14ac:dyDescent="0.2">
      <c r="A138" s="182"/>
      <c r="B138" s="183"/>
      <c r="C138" s="184" t="str">
        <f t="shared" si="52"/>
        <v/>
      </c>
      <c r="D138" s="184" t="str">
        <f t="shared" si="53"/>
        <v/>
      </c>
      <c r="E138" s="184" t="str">
        <f t="shared" si="54"/>
        <v/>
      </c>
      <c r="F138" s="184" t="str">
        <f t="shared" si="55"/>
        <v/>
      </c>
      <c r="G138" s="185" t="str">
        <f t="shared" si="56"/>
        <v/>
      </c>
      <c r="H138" s="185" t="str">
        <f t="shared" si="57"/>
        <v/>
      </c>
      <c r="I138" s="185" t="str">
        <f t="shared" si="58"/>
        <v/>
      </c>
      <c r="J138" s="186" t="str">
        <f t="shared" si="59"/>
        <v/>
      </c>
    </row>
    <row r="139" spans="1:10" ht="12.75" customHeight="1" x14ac:dyDescent="0.2">
      <c r="A139" s="182"/>
      <c r="B139" s="183"/>
      <c r="C139" s="184" t="str">
        <f t="shared" si="52"/>
        <v/>
      </c>
      <c r="D139" s="184" t="str">
        <f t="shared" si="53"/>
        <v/>
      </c>
      <c r="E139" s="184" t="str">
        <f t="shared" si="54"/>
        <v/>
      </c>
      <c r="F139" s="184" t="str">
        <f t="shared" si="55"/>
        <v/>
      </c>
      <c r="G139" s="185" t="str">
        <f t="shared" si="56"/>
        <v/>
      </c>
      <c r="H139" s="185" t="str">
        <f t="shared" si="57"/>
        <v/>
      </c>
      <c r="I139" s="185" t="str">
        <f t="shared" si="58"/>
        <v/>
      </c>
      <c r="J139" s="186" t="str">
        <f t="shared" si="59"/>
        <v/>
      </c>
    </row>
    <row r="140" spans="1:10" ht="12.75" customHeight="1" x14ac:dyDescent="0.2">
      <c r="A140" s="182"/>
      <c r="B140" s="183"/>
      <c r="C140" s="184" t="str">
        <f t="shared" si="52"/>
        <v/>
      </c>
      <c r="D140" s="184" t="str">
        <f t="shared" si="53"/>
        <v/>
      </c>
      <c r="E140" s="184" t="str">
        <f t="shared" si="54"/>
        <v/>
      </c>
      <c r="F140" s="184" t="str">
        <f t="shared" si="55"/>
        <v/>
      </c>
      <c r="G140" s="185" t="str">
        <f t="shared" si="56"/>
        <v/>
      </c>
      <c r="H140" s="185" t="str">
        <f t="shared" si="57"/>
        <v/>
      </c>
      <c r="I140" s="185" t="str">
        <f t="shared" si="58"/>
        <v/>
      </c>
      <c r="J140" s="186" t="str">
        <f t="shared" si="59"/>
        <v/>
      </c>
    </row>
    <row r="141" spans="1:10" ht="12.75" customHeight="1" x14ac:dyDescent="0.2">
      <c r="A141" s="182"/>
      <c r="B141" s="183"/>
      <c r="C141" s="184" t="str">
        <f t="shared" si="52"/>
        <v/>
      </c>
      <c r="D141" s="184" t="str">
        <f t="shared" si="53"/>
        <v/>
      </c>
      <c r="E141" s="184" t="str">
        <f t="shared" si="54"/>
        <v/>
      </c>
      <c r="F141" s="184" t="str">
        <f t="shared" si="55"/>
        <v/>
      </c>
      <c r="G141" s="185" t="str">
        <f t="shared" si="56"/>
        <v/>
      </c>
      <c r="H141" s="185" t="str">
        <f t="shared" si="57"/>
        <v/>
      </c>
      <c r="I141" s="185" t="str">
        <f t="shared" si="58"/>
        <v/>
      </c>
      <c r="J141" s="186" t="str">
        <f t="shared" si="59"/>
        <v/>
      </c>
    </row>
    <row r="142" spans="1:10" ht="12.75" customHeight="1" x14ac:dyDescent="0.2">
      <c r="A142" s="182"/>
      <c r="B142" s="183"/>
      <c r="C142" s="184" t="str">
        <f t="shared" si="52"/>
        <v/>
      </c>
      <c r="D142" s="184" t="str">
        <f t="shared" si="53"/>
        <v/>
      </c>
      <c r="E142" s="184" t="str">
        <f t="shared" si="54"/>
        <v/>
      </c>
      <c r="F142" s="184" t="str">
        <f t="shared" si="55"/>
        <v/>
      </c>
      <c r="G142" s="185" t="str">
        <f t="shared" si="56"/>
        <v/>
      </c>
      <c r="H142" s="185" t="str">
        <f t="shared" si="57"/>
        <v/>
      </c>
      <c r="I142" s="185" t="str">
        <f t="shared" si="58"/>
        <v/>
      </c>
      <c r="J142" s="186" t="str">
        <f t="shared" si="59"/>
        <v/>
      </c>
    </row>
    <row r="143" spans="1:10" ht="12.75" customHeight="1" x14ac:dyDescent="0.2">
      <c r="A143" s="182"/>
      <c r="B143" s="183"/>
      <c r="C143" s="184" t="str">
        <f t="shared" si="52"/>
        <v/>
      </c>
      <c r="D143" s="184" t="str">
        <f t="shared" si="53"/>
        <v/>
      </c>
      <c r="E143" s="184" t="str">
        <f t="shared" si="54"/>
        <v/>
      </c>
      <c r="F143" s="184" t="str">
        <f t="shared" si="55"/>
        <v/>
      </c>
      <c r="G143" s="185" t="str">
        <f t="shared" si="56"/>
        <v/>
      </c>
      <c r="H143" s="185" t="str">
        <f t="shared" si="57"/>
        <v/>
      </c>
      <c r="I143" s="185" t="str">
        <f t="shared" si="58"/>
        <v/>
      </c>
      <c r="J143" s="186" t="str">
        <f t="shared" si="59"/>
        <v/>
      </c>
    </row>
    <row r="144" spans="1:10" ht="12.75" customHeight="1" x14ac:dyDescent="0.2">
      <c r="A144" s="182"/>
      <c r="B144" s="183"/>
      <c r="C144" s="184" t="str">
        <f t="shared" si="52"/>
        <v/>
      </c>
      <c r="D144" s="184" t="str">
        <f t="shared" si="53"/>
        <v/>
      </c>
      <c r="E144" s="184" t="str">
        <f t="shared" si="54"/>
        <v/>
      </c>
      <c r="F144" s="184" t="str">
        <f t="shared" si="55"/>
        <v/>
      </c>
      <c r="G144" s="185" t="str">
        <f t="shared" si="56"/>
        <v/>
      </c>
      <c r="H144" s="185" t="str">
        <f t="shared" si="57"/>
        <v/>
      </c>
      <c r="I144" s="185" t="str">
        <f t="shared" si="58"/>
        <v/>
      </c>
      <c r="J144" s="186" t="str">
        <f t="shared" si="59"/>
        <v/>
      </c>
    </row>
    <row r="145" spans="1:10" ht="12.75" customHeight="1" x14ac:dyDescent="0.2">
      <c r="A145" s="182"/>
      <c r="B145" s="183"/>
      <c r="C145" s="184" t="str">
        <f t="shared" si="52"/>
        <v/>
      </c>
      <c r="D145" s="184" t="str">
        <f t="shared" si="53"/>
        <v/>
      </c>
      <c r="E145" s="184" t="str">
        <f t="shared" si="54"/>
        <v/>
      </c>
      <c r="F145" s="184" t="str">
        <f t="shared" si="55"/>
        <v/>
      </c>
      <c r="G145" s="185" t="str">
        <f t="shared" si="56"/>
        <v/>
      </c>
      <c r="H145" s="185" t="str">
        <f t="shared" si="57"/>
        <v/>
      </c>
      <c r="I145" s="185" t="str">
        <f t="shared" si="58"/>
        <v/>
      </c>
      <c r="J145" s="186" t="str">
        <f t="shared" si="59"/>
        <v/>
      </c>
    </row>
    <row r="146" spans="1:10" ht="12.75" customHeight="1" x14ac:dyDescent="0.2">
      <c r="A146" s="182"/>
      <c r="B146" s="183"/>
      <c r="C146" s="184" t="str">
        <f t="shared" si="52"/>
        <v/>
      </c>
      <c r="D146" s="184" t="str">
        <f t="shared" si="53"/>
        <v/>
      </c>
      <c r="E146" s="184" t="str">
        <f t="shared" si="54"/>
        <v/>
      </c>
      <c r="F146" s="184" t="str">
        <f t="shared" si="55"/>
        <v/>
      </c>
      <c r="G146" s="185" t="str">
        <f t="shared" si="56"/>
        <v/>
      </c>
      <c r="H146" s="185" t="str">
        <f t="shared" si="57"/>
        <v/>
      </c>
      <c r="I146" s="185" t="str">
        <f t="shared" si="58"/>
        <v/>
      </c>
      <c r="J146" s="186" t="str">
        <f t="shared" si="59"/>
        <v/>
      </c>
    </row>
    <row r="147" spans="1:10" ht="12.75" customHeight="1" x14ac:dyDescent="0.2">
      <c r="A147" s="182"/>
      <c r="B147" s="183"/>
      <c r="C147" s="184" t="str">
        <f t="shared" si="52"/>
        <v/>
      </c>
      <c r="D147" s="184" t="str">
        <f t="shared" si="53"/>
        <v/>
      </c>
      <c r="E147" s="184" t="str">
        <f t="shared" si="54"/>
        <v/>
      </c>
      <c r="F147" s="184" t="str">
        <f t="shared" si="55"/>
        <v/>
      </c>
      <c r="G147" s="185" t="str">
        <f t="shared" si="56"/>
        <v/>
      </c>
      <c r="H147" s="185" t="str">
        <f t="shared" si="57"/>
        <v/>
      </c>
      <c r="I147" s="185" t="str">
        <f t="shared" si="58"/>
        <v/>
      </c>
      <c r="J147" s="186" t="str">
        <f t="shared" si="59"/>
        <v/>
      </c>
    </row>
    <row r="148" spans="1:10" ht="12.75" customHeight="1" x14ac:dyDescent="0.2">
      <c r="A148" s="182"/>
      <c r="B148" s="183"/>
      <c r="C148" s="184" t="str">
        <f t="shared" si="52"/>
        <v/>
      </c>
      <c r="D148" s="184" t="str">
        <f t="shared" si="53"/>
        <v/>
      </c>
      <c r="E148" s="184" t="str">
        <f t="shared" si="54"/>
        <v/>
      </c>
      <c r="F148" s="184" t="str">
        <f t="shared" si="55"/>
        <v/>
      </c>
      <c r="G148" s="185" t="str">
        <f t="shared" si="56"/>
        <v/>
      </c>
      <c r="H148" s="185" t="str">
        <f t="shared" si="57"/>
        <v/>
      </c>
      <c r="I148" s="185" t="str">
        <f t="shared" si="58"/>
        <v/>
      </c>
      <c r="J148" s="186" t="str">
        <f t="shared" si="59"/>
        <v/>
      </c>
    </row>
    <row r="149" spans="1:10" ht="12.75" customHeight="1" x14ac:dyDescent="0.2">
      <c r="A149" s="182"/>
      <c r="B149" s="183"/>
      <c r="C149" s="184" t="str">
        <f t="shared" si="52"/>
        <v/>
      </c>
      <c r="D149" s="184" t="str">
        <f t="shared" si="53"/>
        <v/>
      </c>
      <c r="E149" s="184" t="str">
        <f t="shared" si="54"/>
        <v/>
      </c>
      <c r="F149" s="184" t="str">
        <f t="shared" si="55"/>
        <v/>
      </c>
      <c r="G149" s="185" t="str">
        <f t="shared" si="56"/>
        <v/>
      </c>
      <c r="H149" s="185" t="str">
        <f t="shared" si="57"/>
        <v/>
      </c>
      <c r="I149" s="185" t="str">
        <f t="shared" si="58"/>
        <v/>
      </c>
      <c r="J149" s="186" t="str">
        <f t="shared" si="59"/>
        <v/>
      </c>
    </row>
    <row r="150" spans="1:10" ht="12.75" customHeight="1" x14ac:dyDescent="0.2">
      <c r="A150" s="182"/>
      <c r="B150" s="183"/>
      <c r="C150" s="184" t="str">
        <f t="shared" si="52"/>
        <v/>
      </c>
      <c r="D150" s="184" t="str">
        <f t="shared" si="53"/>
        <v/>
      </c>
      <c r="E150" s="184" t="str">
        <f t="shared" si="54"/>
        <v/>
      </c>
      <c r="F150" s="184" t="str">
        <f t="shared" si="55"/>
        <v/>
      </c>
      <c r="G150" s="185" t="str">
        <f t="shared" si="56"/>
        <v/>
      </c>
      <c r="H150" s="185" t="str">
        <f t="shared" si="57"/>
        <v/>
      </c>
      <c r="I150" s="185" t="str">
        <f t="shared" si="58"/>
        <v/>
      </c>
      <c r="J150" s="186" t="str">
        <f t="shared" si="59"/>
        <v/>
      </c>
    </row>
    <row r="151" spans="1:10" ht="12.75" customHeight="1" x14ac:dyDescent="0.2">
      <c r="A151" s="182"/>
      <c r="B151" s="183"/>
      <c r="C151" s="184" t="str">
        <f t="shared" si="52"/>
        <v/>
      </c>
      <c r="D151" s="184" t="str">
        <f t="shared" si="53"/>
        <v/>
      </c>
      <c r="E151" s="184" t="str">
        <f t="shared" si="54"/>
        <v/>
      </c>
      <c r="F151" s="184" t="str">
        <f t="shared" si="55"/>
        <v/>
      </c>
      <c r="G151" s="185" t="str">
        <f t="shared" si="56"/>
        <v/>
      </c>
      <c r="H151" s="185" t="str">
        <f t="shared" si="57"/>
        <v/>
      </c>
      <c r="I151" s="185" t="str">
        <f t="shared" si="58"/>
        <v/>
      </c>
      <c r="J151" s="186" t="str">
        <f t="shared" si="59"/>
        <v/>
      </c>
    </row>
    <row r="152" spans="1:10" ht="12.75" customHeight="1" x14ac:dyDescent="0.2">
      <c r="A152" s="182"/>
      <c r="B152" s="183"/>
      <c r="C152" s="184" t="str">
        <f t="shared" si="52"/>
        <v/>
      </c>
      <c r="D152" s="184" t="str">
        <f t="shared" si="53"/>
        <v/>
      </c>
      <c r="E152" s="184" t="str">
        <f t="shared" si="54"/>
        <v/>
      </c>
      <c r="F152" s="184" t="str">
        <f t="shared" si="55"/>
        <v/>
      </c>
      <c r="G152" s="185" t="str">
        <f t="shared" si="56"/>
        <v/>
      </c>
      <c r="H152" s="185" t="str">
        <f t="shared" si="57"/>
        <v/>
      </c>
      <c r="I152" s="185" t="str">
        <f t="shared" si="58"/>
        <v/>
      </c>
      <c r="J152" s="186" t="str">
        <f t="shared" si="59"/>
        <v/>
      </c>
    </row>
    <row r="153" spans="1:10" ht="12.75" customHeight="1" x14ac:dyDescent="0.2">
      <c r="A153" s="182"/>
      <c r="B153" s="183"/>
      <c r="C153" s="184" t="str">
        <f t="shared" si="52"/>
        <v/>
      </c>
      <c r="D153" s="184" t="str">
        <f t="shared" si="53"/>
        <v/>
      </c>
      <c r="E153" s="184" t="str">
        <f t="shared" si="54"/>
        <v/>
      </c>
      <c r="F153" s="184" t="str">
        <f t="shared" si="55"/>
        <v/>
      </c>
      <c r="G153" s="185" t="str">
        <f t="shared" si="56"/>
        <v/>
      </c>
      <c r="H153" s="185" t="str">
        <f t="shared" si="57"/>
        <v/>
      </c>
      <c r="I153" s="185" t="str">
        <f t="shared" si="58"/>
        <v/>
      </c>
      <c r="J153" s="186" t="str">
        <f t="shared" si="59"/>
        <v/>
      </c>
    </row>
    <row r="154" spans="1:10" ht="12.75" customHeight="1" x14ac:dyDescent="0.2">
      <c r="A154" s="182"/>
      <c r="B154" s="183"/>
      <c r="C154" s="184" t="str">
        <f t="shared" si="52"/>
        <v/>
      </c>
      <c r="D154" s="184" t="str">
        <f t="shared" si="53"/>
        <v/>
      </c>
      <c r="E154" s="184" t="str">
        <f t="shared" si="54"/>
        <v/>
      </c>
      <c r="F154" s="184" t="str">
        <f t="shared" si="55"/>
        <v/>
      </c>
      <c r="G154" s="185" t="str">
        <f t="shared" si="56"/>
        <v/>
      </c>
      <c r="H154" s="185" t="str">
        <f t="shared" si="57"/>
        <v/>
      </c>
      <c r="I154" s="185" t="str">
        <f t="shared" si="58"/>
        <v/>
      </c>
      <c r="J154" s="186" t="str">
        <f t="shared" si="59"/>
        <v/>
      </c>
    </row>
    <row r="155" spans="1:10" ht="12.75" customHeight="1" x14ac:dyDescent="0.2">
      <c r="A155" s="182"/>
      <c r="B155" s="183"/>
      <c r="C155" s="184" t="str">
        <f t="shared" si="52"/>
        <v/>
      </c>
      <c r="D155" s="184" t="str">
        <f t="shared" si="53"/>
        <v/>
      </c>
      <c r="E155" s="184" t="str">
        <f t="shared" si="54"/>
        <v/>
      </c>
      <c r="F155" s="184" t="str">
        <f t="shared" si="55"/>
        <v/>
      </c>
      <c r="G155" s="185" t="str">
        <f t="shared" si="56"/>
        <v/>
      </c>
      <c r="H155" s="185" t="str">
        <f t="shared" si="57"/>
        <v/>
      </c>
      <c r="I155" s="185" t="str">
        <f t="shared" si="58"/>
        <v/>
      </c>
      <c r="J155" s="186" t="str">
        <f t="shared" si="59"/>
        <v/>
      </c>
    </row>
    <row r="156" spans="1:10" ht="12.75" customHeight="1" x14ac:dyDescent="0.2">
      <c r="A156" s="182"/>
      <c r="B156" s="188"/>
      <c r="C156" s="184" t="str">
        <f t="shared" si="52"/>
        <v/>
      </c>
      <c r="D156" s="184" t="str">
        <f>IF($A156&lt;&gt;"",$B156/100*(VLOOKUP($A156,Alimenti,2)),"")</f>
        <v/>
      </c>
      <c r="E156" s="184" t="str">
        <f>IF($A156&lt;&gt;"",$B156/100*(VLOOKUP($A156,Alimenti,2)),"")</f>
        <v/>
      </c>
      <c r="F156" s="184" t="str">
        <f>IF($A156&lt;&gt;"",$B156/100*(VLOOKUP($A156,Alimenti,2)),"")</f>
        <v/>
      </c>
      <c r="G156" s="185" t="str">
        <f t="shared" si="56"/>
        <v/>
      </c>
      <c r="H156" s="185" t="str">
        <f t="shared" si="57"/>
        <v/>
      </c>
      <c r="I156" s="185" t="str">
        <f t="shared" si="58"/>
        <v/>
      </c>
      <c r="J156" s="186" t="str">
        <f t="shared" si="59"/>
        <v/>
      </c>
    </row>
    <row r="157" spans="1:10" ht="12.75" customHeight="1" x14ac:dyDescent="0.2">
      <c r="A157" s="35" t="s">
        <v>328</v>
      </c>
      <c r="B157" s="189">
        <f>SUM(B137:B156)</f>
        <v>0</v>
      </c>
      <c r="C157" s="190">
        <f>SUM(C137:C156)</f>
        <v>0</v>
      </c>
      <c r="D157" s="190">
        <f>SUM(D137:D156)</f>
        <v>0</v>
      </c>
      <c r="E157" s="190">
        <f>SUM(E137:E156)</f>
        <v>0</v>
      </c>
      <c r="F157" s="190">
        <f>SUM(F137:F156)</f>
        <v>0</v>
      </c>
      <c r="G157" s="191">
        <f t="shared" si="56"/>
        <v>0</v>
      </c>
      <c r="H157" s="191">
        <f t="shared" si="57"/>
        <v>0</v>
      </c>
      <c r="I157" s="191">
        <f t="shared" si="58"/>
        <v>0</v>
      </c>
      <c r="J157" s="70">
        <f>SUM(J137:J156)</f>
        <v>0</v>
      </c>
    </row>
    <row r="158" spans="1:10" ht="12.75" customHeight="1" x14ac:dyDescent="0.2">
      <c r="A158" s="191" t="s">
        <v>329</v>
      </c>
      <c r="B158" s="192"/>
      <c r="C158" s="192"/>
      <c r="D158" s="193">
        <f>IF(C157&lt;&gt;0,D157*4/C157,0)</f>
        <v>0</v>
      </c>
      <c r="E158" s="193">
        <f>IF(C157&lt;&gt;0,E157*3.75/C157,0)</f>
        <v>0</v>
      </c>
      <c r="F158" s="193">
        <f>IF(C157&lt;&gt;0,F157*9/C157,0)</f>
        <v>0</v>
      </c>
      <c r="G158" s="192"/>
      <c r="H158" s="192"/>
      <c r="I158" s="192"/>
      <c r="J158" s="192"/>
    </row>
    <row r="159" spans="1:10" ht="12.75" customHeight="1" x14ac:dyDescent="0.2">
      <c r="A159" s="182"/>
      <c r="B159" s="183"/>
      <c r="C159" s="184" t="str">
        <f t="shared" ref="C159:C178" si="60">IF($A159&lt;&gt;"",$B159/100*(VLOOKUP($A159,Alimenti,2)),"")</f>
        <v/>
      </c>
      <c r="D159" s="184" t="str">
        <f t="shared" ref="D159:D177" si="61">IF($A159&lt;&gt;"",$B159/100*(VLOOKUP($A159,Alimenti,3)),"")</f>
        <v/>
      </c>
      <c r="E159" s="184" t="str">
        <f t="shared" ref="E159:E177" si="62">IF($A159&lt;&gt;"",$B159/100*(VLOOKUP($A159,Alimenti,4)),"")</f>
        <v/>
      </c>
      <c r="F159" s="184" t="str">
        <f t="shared" ref="F159:F177" si="63">IF($A159&lt;&gt;"",$B159/100*(VLOOKUP($A159,Alimenti,5)),"")</f>
        <v/>
      </c>
      <c r="G159" s="185" t="str">
        <f t="shared" ref="G159:G179" si="64">IF(D159&lt;&gt;"",ROUND(D159/7,0),"")</f>
        <v/>
      </c>
      <c r="H159" s="185" t="str">
        <f t="shared" ref="H159:H179" si="65">IF(E159&lt;&gt;"",ROUND(E159/9,0),"")</f>
        <v/>
      </c>
      <c r="I159" s="185" t="str">
        <f t="shared" ref="I159:I179" si="66">IF(F159&lt;&gt;"",ROUND(F159/3,0),"")</f>
        <v/>
      </c>
      <c r="J159" s="186" t="str">
        <f t="shared" ref="J159:J178" si="67">IF(C159&lt;&gt;"",C159/3.6,"")</f>
        <v/>
      </c>
    </row>
    <row r="160" spans="1:10" ht="12.75" customHeight="1" x14ac:dyDescent="0.2">
      <c r="A160" s="182"/>
      <c r="B160" s="183"/>
      <c r="C160" s="184" t="str">
        <f t="shared" si="60"/>
        <v/>
      </c>
      <c r="D160" s="184" t="str">
        <f t="shared" si="61"/>
        <v/>
      </c>
      <c r="E160" s="184" t="str">
        <f t="shared" si="62"/>
        <v/>
      </c>
      <c r="F160" s="184" t="str">
        <f t="shared" si="63"/>
        <v/>
      </c>
      <c r="G160" s="185" t="str">
        <f t="shared" si="64"/>
        <v/>
      </c>
      <c r="H160" s="185" t="str">
        <f t="shared" si="65"/>
        <v/>
      </c>
      <c r="I160" s="185" t="str">
        <f t="shared" si="66"/>
        <v/>
      </c>
      <c r="J160" s="186" t="str">
        <f t="shared" si="67"/>
        <v/>
      </c>
    </row>
    <row r="161" spans="1:10" ht="12.75" customHeight="1" x14ac:dyDescent="0.2">
      <c r="A161" s="182"/>
      <c r="B161" s="183"/>
      <c r="C161" s="184" t="str">
        <f t="shared" si="60"/>
        <v/>
      </c>
      <c r="D161" s="184" t="str">
        <f t="shared" si="61"/>
        <v/>
      </c>
      <c r="E161" s="184" t="str">
        <f t="shared" si="62"/>
        <v/>
      </c>
      <c r="F161" s="184" t="str">
        <f t="shared" si="63"/>
        <v/>
      </c>
      <c r="G161" s="185" t="str">
        <f t="shared" si="64"/>
        <v/>
      </c>
      <c r="H161" s="185" t="str">
        <f t="shared" si="65"/>
        <v/>
      </c>
      <c r="I161" s="185" t="str">
        <f t="shared" si="66"/>
        <v/>
      </c>
      <c r="J161" s="186" t="str">
        <f t="shared" si="67"/>
        <v/>
      </c>
    </row>
    <row r="162" spans="1:10" ht="12.75" customHeight="1" x14ac:dyDescent="0.2">
      <c r="A162" s="182"/>
      <c r="B162" s="183"/>
      <c r="C162" s="184" t="str">
        <f t="shared" si="60"/>
        <v/>
      </c>
      <c r="D162" s="184" t="str">
        <f t="shared" si="61"/>
        <v/>
      </c>
      <c r="E162" s="184" t="str">
        <f t="shared" si="62"/>
        <v/>
      </c>
      <c r="F162" s="184" t="str">
        <f t="shared" si="63"/>
        <v/>
      </c>
      <c r="G162" s="185" t="str">
        <f t="shared" si="64"/>
        <v/>
      </c>
      <c r="H162" s="185" t="str">
        <f t="shared" si="65"/>
        <v/>
      </c>
      <c r="I162" s="185" t="str">
        <f t="shared" si="66"/>
        <v/>
      </c>
      <c r="J162" s="186" t="str">
        <f t="shared" si="67"/>
        <v/>
      </c>
    </row>
    <row r="163" spans="1:10" ht="12.75" customHeight="1" x14ac:dyDescent="0.2">
      <c r="A163" s="182"/>
      <c r="B163" s="183"/>
      <c r="C163" s="184" t="str">
        <f t="shared" si="60"/>
        <v/>
      </c>
      <c r="D163" s="184" t="str">
        <f t="shared" si="61"/>
        <v/>
      </c>
      <c r="E163" s="184" t="str">
        <f t="shared" si="62"/>
        <v/>
      </c>
      <c r="F163" s="184" t="str">
        <f t="shared" si="63"/>
        <v/>
      </c>
      <c r="G163" s="185" t="str">
        <f t="shared" si="64"/>
        <v/>
      </c>
      <c r="H163" s="185" t="str">
        <f t="shared" si="65"/>
        <v/>
      </c>
      <c r="I163" s="185" t="str">
        <f t="shared" si="66"/>
        <v/>
      </c>
      <c r="J163" s="186" t="str">
        <f t="shared" si="67"/>
        <v/>
      </c>
    </row>
    <row r="164" spans="1:10" ht="12.75" customHeight="1" x14ac:dyDescent="0.2">
      <c r="A164" s="182"/>
      <c r="B164" s="183"/>
      <c r="C164" s="184" t="str">
        <f t="shared" si="60"/>
        <v/>
      </c>
      <c r="D164" s="184" t="str">
        <f t="shared" si="61"/>
        <v/>
      </c>
      <c r="E164" s="184" t="str">
        <f t="shared" si="62"/>
        <v/>
      </c>
      <c r="F164" s="184" t="str">
        <f t="shared" si="63"/>
        <v/>
      </c>
      <c r="G164" s="185" t="str">
        <f t="shared" si="64"/>
        <v/>
      </c>
      <c r="H164" s="185" t="str">
        <f t="shared" si="65"/>
        <v/>
      </c>
      <c r="I164" s="185" t="str">
        <f t="shared" si="66"/>
        <v/>
      </c>
      <c r="J164" s="186" t="str">
        <f t="shared" si="67"/>
        <v/>
      </c>
    </row>
    <row r="165" spans="1:10" ht="12.75" customHeight="1" x14ac:dyDescent="0.2">
      <c r="A165" s="182"/>
      <c r="B165" s="183"/>
      <c r="C165" s="184" t="str">
        <f t="shared" si="60"/>
        <v/>
      </c>
      <c r="D165" s="184" t="str">
        <f t="shared" si="61"/>
        <v/>
      </c>
      <c r="E165" s="184" t="str">
        <f t="shared" si="62"/>
        <v/>
      </c>
      <c r="F165" s="184" t="str">
        <f t="shared" si="63"/>
        <v/>
      </c>
      <c r="G165" s="185" t="str">
        <f t="shared" si="64"/>
        <v/>
      </c>
      <c r="H165" s="185" t="str">
        <f t="shared" si="65"/>
        <v/>
      </c>
      <c r="I165" s="185" t="str">
        <f t="shared" si="66"/>
        <v/>
      </c>
      <c r="J165" s="186" t="str">
        <f t="shared" si="67"/>
        <v/>
      </c>
    </row>
    <row r="166" spans="1:10" ht="12.75" customHeight="1" x14ac:dyDescent="0.2">
      <c r="A166" s="182"/>
      <c r="B166" s="183"/>
      <c r="C166" s="184" t="str">
        <f t="shared" si="60"/>
        <v/>
      </c>
      <c r="D166" s="184" t="str">
        <f t="shared" si="61"/>
        <v/>
      </c>
      <c r="E166" s="184" t="str">
        <f t="shared" si="62"/>
        <v/>
      </c>
      <c r="F166" s="184" t="str">
        <f t="shared" si="63"/>
        <v/>
      </c>
      <c r="G166" s="185" t="str">
        <f t="shared" si="64"/>
        <v/>
      </c>
      <c r="H166" s="185" t="str">
        <f t="shared" si="65"/>
        <v/>
      </c>
      <c r="I166" s="185" t="str">
        <f t="shared" si="66"/>
        <v/>
      </c>
      <c r="J166" s="186" t="str">
        <f t="shared" si="67"/>
        <v/>
      </c>
    </row>
    <row r="167" spans="1:10" ht="12.75" customHeight="1" x14ac:dyDescent="0.2">
      <c r="A167" s="182"/>
      <c r="B167" s="183"/>
      <c r="C167" s="184" t="str">
        <f t="shared" si="60"/>
        <v/>
      </c>
      <c r="D167" s="184" t="str">
        <f t="shared" si="61"/>
        <v/>
      </c>
      <c r="E167" s="184" t="str">
        <f t="shared" si="62"/>
        <v/>
      </c>
      <c r="F167" s="184" t="str">
        <f t="shared" si="63"/>
        <v/>
      </c>
      <c r="G167" s="185" t="str">
        <f t="shared" si="64"/>
        <v/>
      </c>
      <c r="H167" s="185" t="str">
        <f t="shared" si="65"/>
        <v/>
      </c>
      <c r="I167" s="185" t="str">
        <f t="shared" si="66"/>
        <v/>
      </c>
      <c r="J167" s="186" t="str">
        <f t="shared" si="67"/>
        <v/>
      </c>
    </row>
    <row r="168" spans="1:10" ht="12.75" customHeight="1" x14ac:dyDescent="0.2">
      <c r="A168" s="182"/>
      <c r="B168" s="183"/>
      <c r="C168" s="184" t="str">
        <f t="shared" si="60"/>
        <v/>
      </c>
      <c r="D168" s="184" t="str">
        <f t="shared" si="61"/>
        <v/>
      </c>
      <c r="E168" s="184" t="str">
        <f t="shared" si="62"/>
        <v/>
      </c>
      <c r="F168" s="184" t="str">
        <f t="shared" si="63"/>
        <v/>
      </c>
      <c r="G168" s="185" t="str">
        <f t="shared" si="64"/>
        <v/>
      </c>
      <c r="H168" s="185" t="str">
        <f t="shared" si="65"/>
        <v/>
      </c>
      <c r="I168" s="185" t="str">
        <f t="shared" si="66"/>
        <v/>
      </c>
      <c r="J168" s="186" t="str">
        <f t="shared" si="67"/>
        <v/>
      </c>
    </row>
    <row r="169" spans="1:10" ht="12.75" customHeight="1" x14ac:dyDescent="0.2">
      <c r="A169" s="182"/>
      <c r="B169" s="183"/>
      <c r="C169" s="184" t="str">
        <f t="shared" si="60"/>
        <v/>
      </c>
      <c r="D169" s="184" t="str">
        <f t="shared" si="61"/>
        <v/>
      </c>
      <c r="E169" s="184" t="str">
        <f t="shared" si="62"/>
        <v/>
      </c>
      <c r="F169" s="184" t="str">
        <f t="shared" si="63"/>
        <v/>
      </c>
      <c r="G169" s="185" t="str">
        <f t="shared" si="64"/>
        <v/>
      </c>
      <c r="H169" s="185" t="str">
        <f t="shared" si="65"/>
        <v/>
      </c>
      <c r="I169" s="185" t="str">
        <f t="shared" si="66"/>
        <v/>
      </c>
      <c r="J169" s="186" t="str">
        <f t="shared" si="67"/>
        <v/>
      </c>
    </row>
    <row r="170" spans="1:10" ht="12.75" customHeight="1" x14ac:dyDescent="0.2">
      <c r="A170" s="182"/>
      <c r="B170" s="183"/>
      <c r="C170" s="184" t="str">
        <f t="shared" si="60"/>
        <v/>
      </c>
      <c r="D170" s="184" t="str">
        <f t="shared" si="61"/>
        <v/>
      </c>
      <c r="E170" s="184" t="str">
        <f t="shared" si="62"/>
        <v/>
      </c>
      <c r="F170" s="184" t="str">
        <f t="shared" si="63"/>
        <v/>
      </c>
      <c r="G170" s="185" t="str">
        <f t="shared" si="64"/>
        <v/>
      </c>
      <c r="H170" s="185" t="str">
        <f t="shared" si="65"/>
        <v/>
      </c>
      <c r="I170" s="185" t="str">
        <f t="shared" si="66"/>
        <v/>
      </c>
      <c r="J170" s="186" t="str">
        <f t="shared" si="67"/>
        <v/>
      </c>
    </row>
    <row r="171" spans="1:10" ht="12.75" customHeight="1" x14ac:dyDescent="0.2">
      <c r="A171" s="182"/>
      <c r="B171" s="183"/>
      <c r="C171" s="184" t="str">
        <f t="shared" si="60"/>
        <v/>
      </c>
      <c r="D171" s="184" t="str">
        <f t="shared" si="61"/>
        <v/>
      </c>
      <c r="E171" s="184" t="str">
        <f t="shared" si="62"/>
        <v/>
      </c>
      <c r="F171" s="184" t="str">
        <f t="shared" si="63"/>
        <v/>
      </c>
      <c r="G171" s="185" t="str">
        <f t="shared" si="64"/>
        <v/>
      </c>
      <c r="H171" s="185" t="str">
        <f t="shared" si="65"/>
        <v/>
      </c>
      <c r="I171" s="185" t="str">
        <f t="shared" si="66"/>
        <v/>
      </c>
      <c r="J171" s="186" t="str">
        <f t="shared" si="67"/>
        <v/>
      </c>
    </row>
    <row r="172" spans="1:10" ht="12.75" customHeight="1" x14ac:dyDescent="0.2">
      <c r="A172" s="182"/>
      <c r="B172" s="183"/>
      <c r="C172" s="184" t="str">
        <f t="shared" si="60"/>
        <v/>
      </c>
      <c r="D172" s="184" t="str">
        <f t="shared" si="61"/>
        <v/>
      </c>
      <c r="E172" s="184" t="str">
        <f t="shared" si="62"/>
        <v/>
      </c>
      <c r="F172" s="184" t="str">
        <f t="shared" si="63"/>
        <v/>
      </c>
      <c r="G172" s="185" t="str">
        <f t="shared" si="64"/>
        <v/>
      </c>
      <c r="H172" s="185" t="str">
        <f t="shared" si="65"/>
        <v/>
      </c>
      <c r="I172" s="185" t="str">
        <f t="shared" si="66"/>
        <v/>
      </c>
      <c r="J172" s="186" t="str">
        <f t="shared" si="67"/>
        <v/>
      </c>
    </row>
    <row r="173" spans="1:10" ht="12.75" customHeight="1" x14ac:dyDescent="0.2">
      <c r="A173" s="182"/>
      <c r="B173" s="183"/>
      <c r="C173" s="184" t="str">
        <f t="shared" si="60"/>
        <v/>
      </c>
      <c r="D173" s="184" t="str">
        <f t="shared" si="61"/>
        <v/>
      </c>
      <c r="E173" s="184" t="str">
        <f t="shared" si="62"/>
        <v/>
      </c>
      <c r="F173" s="184" t="str">
        <f t="shared" si="63"/>
        <v/>
      </c>
      <c r="G173" s="185" t="str">
        <f t="shared" si="64"/>
        <v/>
      </c>
      <c r="H173" s="185" t="str">
        <f t="shared" si="65"/>
        <v/>
      </c>
      <c r="I173" s="185" t="str">
        <f t="shared" si="66"/>
        <v/>
      </c>
      <c r="J173" s="186" t="str">
        <f t="shared" si="67"/>
        <v/>
      </c>
    </row>
    <row r="174" spans="1:10" ht="12.75" customHeight="1" x14ac:dyDescent="0.2">
      <c r="A174" s="182"/>
      <c r="B174" s="183"/>
      <c r="C174" s="184" t="str">
        <f t="shared" si="60"/>
        <v/>
      </c>
      <c r="D174" s="184" t="str">
        <f t="shared" si="61"/>
        <v/>
      </c>
      <c r="E174" s="184" t="str">
        <f t="shared" si="62"/>
        <v/>
      </c>
      <c r="F174" s="184" t="str">
        <f t="shared" si="63"/>
        <v/>
      </c>
      <c r="G174" s="185" t="str">
        <f t="shared" si="64"/>
        <v/>
      </c>
      <c r="H174" s="185" t="str">
        <f t="shared" si="65"/>
        <v/>
      </c>
      <c r="I174" s="185" t="str">
        <f t="shared" si="66"/>
        <v/>
      </c>
      <c r="J174" s="186" t="str">
        <f t="shared" si="67"/>
        <v/>
      </c>
    </row>
    <row r="175" spans="1:10" ht="12.75" customHeight="1" x14ac:dyDescent="0.2">
      <c r="A175" s="182"/>
      <c r="B175" s="183"/>
      <c r="C175" s="184" t="str">
        <f t="shared" si="60"/>
        <v/>
      </c>
      <c r="D175" s="184" t="str">
        <f t="shared" si="61"/>
        <v/>
      </c>
      <c r="E175" s="184" t="str">
        <f t="shared" si="62"/>
        <v/>
      </c>
      <c r="F175" s="184" t="str">
        <f t="shared" si="63"/>
        <v/>
      </c>
      <c r="G175" s="185" t="str">
        <f t="shared" si="64"/>
        <v/>
      </c>
      <c r="H175" s="185" t="str">
        <f t="shared" si="65"/>
        <v/>
      </c>
      <c r="I175" s="185" t="str">
        <f t="shared" si="66"/>
        <v/>
      </c>
      <c r="J175" s="186" t="str">
        <f t="shared" si="67"/>
        <v/>
      </c>
    </row>
    <row r="176" spans="1:10" ht="12.75" customHeight="1" x14ac:dyDescent="0.2">
      <c r="A176" s="182"/>
      <c r="B176" s="183"/>
      <c r="C176" s="184" t="str">
        <f t="shared" si="60"/>
        <v/>
      </c>
      <c r="D176" s="184" t="str">
        <f t="shared" si="61"/>
        <v/>
      </c>
      <c r="E176" s="184" t="str">
        <f t="shared" si="62"/>
        <v/>
      </c>
      <c r="F176" s="184" t="str">
        <f t="shared" si="63"/>
        <v/>
      </c>
      <c r="G176" s="185" t="str">
        <f t="shared" si="64"/>
        <v/>
      </c>
      <c r="H176" s="185" t="str">
        <f t="shared" si="65"/>
        <v/>
      </c>
      <c r="I176" s="185" t="str">
        <f t="shared" si="66"/>
        <v/>
      </c>
      <c r="J176" s="186" t="str">
        <f t="shared" si="67"/>
        <v/>
      </c>
    </row>
    <row r="177" spans="1:11" ht="12.75" customHeight="1" x14ac:dyDescent="0.2">
      <c r="A177" s="182"/>
      <c r="B177" s="183"/>
      <c r="C177" s="184" t="str">
        <f t="shared" si="60"/>
        <v/>
      </c>
      <c r="D177" s="184" t="str">
        <f t="shared" si="61"/>
        <v/>
      </c>
      <c r="E177" s="184" t="str">
        <f t="shared" si="62"/>
        <v/>
      </c>
      <c r="F177" s="184" t="str">
        <f t="shared" si="63"/>
        <v/>
      </c>
      <c r="G177" s="185" t="str">
        <f t="shared" si="64"/>
        <v/>
      </c>
      <c r="H177" s="185" t="str">
        <f t="shared" si="65"/>
        <v/>
      </c>
      <c r="I177" s="185" t="str">
        <f t="shared" si="66"/>
        <v/>
      </c>
      <c r="J177" s="186" t="str">
        <f t="shared" si="67"/>
        <v/>
      </c>
    </row>
    <row r="178" spans="1:11" ht="12.75" customHeight="1" x14ac:dyDescent="0.2">
      <c r="A178" s="182"/>
      <c r="B178" s="188"/>
      <c r="C178" s="184" t="str">
        <f t="shared" si="60"/>
        <v/>
      </c>
      <c r="D178" s="184" t="str">
        <f>IF($A178&lt;&gt;"",$B178/100*(VLOOKUP($A178,Alimenti,2)),"")</f>
        <v/>
      </c>
      <c r="E178" s="184" t="str">
        <f>IF($A178&lt;&gt;"",$B178/100*(VLOOKUP($A178,Alimenti,2)),"")</f>
        <v/>
      </c>
      <c r="F178" s="184" t="str">
        <f>IF($A178&lt;&gt;"",$B178/100*(VLOOKUP($A178,Alimenti,2)),"")</f>
        <v/>
      </c>
      <c r="G178" s="185" t="str">
        <f t="shared" si="64"/>
        <v/>
      </c>
      <c r="H178" s="185" t="str">
        <f t="shared" si="65"/>
        <v/>
      </c>
      <c r="I178" s="185" t="str">
        <f t="shared" si="66"/>
        <v/>
      </c>
      <c r="J178" s="186" t="str">
        <f t="shared" si="67"/>
        <v/>
      </c>
    </row>
    <row r="179" spans="1:11" ht="12.75" customHeight="1" x14ac:dyDescent="0.2">
      <c r="A179" s="35" t="s">
        <v>328</v>
      </c>
      <c r="B179" s="189">
        <f>SUM(B159:B178)</f>
        <v>0</v>
      </c>
      <c r="C179" s="190">
        <f>SUM(C159:C178)</f>
        <v>0</v>
      </c>
      <c r="D179" s="190">
        <f>SUM(D159:D178)</f>
        <v>0</v>
      </c>
      <c r="E179" s="190">
        <f>SUM(E159:E178)</f>
        <v>0</v>
      </c>
      <c r="F179" s="190">
        <f>SUM(F159:F178)</f>
        <v>0</v>
      </c>
      <c r="G179" s="191">
        <f t="shared" si="64"/>
        <v>0</v>
      </c>
      <c r="H179" s="191">
        <f t="shared" si="65"/>
        <v>0</v>
      </c>
      <c r="I179" s="191">
        <f t="shared" si="66"/>
        <v>0</v>
      </c>
      <c r="J179" s="70">
        <f>SUM(J159:J178)</f>
        <v>0</v>
      </c>
    </row>
    <row r="180" spans="1:11" ht="12.75" customHeight="1" x14ac:dyDescent="0.2">
      <c r="A180" s="191" t="s">
        <v>329</v>
      </c>
      <c r="B180" s="192"/>
      <c r="C180" s="192"/>
      <c r="D180" s="193">
        <f>IF(C179&lt;&gt;0,D179*4/C179,0)</f>
        <v>0</v>
      </c>
      <c r="E180" s="193">
        <f>IF(C179&lt;&gt;0,E179*3.75/C179,0)</f>
        <v>0</v>
      </c>
      <c r="F180" s="193">
        <f>IF(C179&lt;&gt;0,F179*9/C179,0)</f>
        <v>0</v>
      </c>
      <c r="G180" s="192"/>
      <c r="H180" s="192"/>
      <c r="I180" s="192"/>
      <c r="J180" s="192"/>
    </row>
    <row r="181" spans="1:11" ht="12.75" customHeight="1" x14ac:dyDescent="0.2">
      <c r="A181" s="182"/>
      <c r="B181" s="183"/>
      <c r="C181" s="184" t="str">
        <f t="shared" ref="C181:C200" si="68">IF($A181&lt;&gt;"",$B181/100*(VLOOKUP($A181,Alimenti,2)),"")</f>
        <v/>
      </c>
      <c r="D181" s="184" t="str">
        <f t="shared" ref="D181:D199" si="69">IF($A181&lt;&gt;"",$B181/100*(VLOOKUP($A181,Alimenti,3)),"")</f>
        <v/>
      </c>
      <c r="E181" s="184" t="str">
        <f t="shared" ref="E181:E199" si="70">IF($A181&lt;&gt;"",$B181/100*(VLOOKUP($A181,Alimenti,4)),"")</f>
        <v/>
      </c>
      <c r="F181" s="184" t="str">
        <f t="shared" ref="F181:F199" si="71">IF($A181&lt;&gt;"",$B181/100*(VLOOKUP($A181,Alimenti,5)),"")</f>
        <v/>
      </c>
      <c r="G181" s="185" t="str">
        <f t="shared" ref="G181:G201" si="72">IF(D181&lt;&gt;"",ROUND(D181/7,0),"")</f>
        <v/>
      </c>
      <c r="H181" s="185" t="str">
        <f t="shared" ref="H181:H201" si="73">IF(E181&lt;&gt;"",ROUND(E181/9,0),"")</f>
        <v/>
      </c>
      <c r="I181" s="185" t="str">
        <f t="shared" ref="I181:I201" si="74">IF(F181&lt;&gt;"",ROUND(F181/3,0),"")</f>
        <v/>
      </c>
      <c r="J181" s="186" t="str">
        <f t="shared" ref="J181:J200" si="75">IF(C181&lt;&gt;"",C181/3.6,"")</f>
        <v/>
      </c>
      <c r="K181" s="187"/>
    </row>
    <row r="182" spans="1:11" ht="12.75" customHeight="1" x14ac:dyDescent="0.2">
      <c r="A182" s="182"/>
      <c r="B182" s="183"/>
      <c r="C182" s="184" t="str">
        <f t="shared" si="68"/>
        <v/>
      </c>
      <c r="D182" s="184" t="str">
        <f t="shared" si="69"/>
        <v/>
      </c>
      <c r="E182" s="184" t="str">
        <f t="shared" si="70"/>
        <v/>
      </c>
      <c r="F182" s="184" t="str">
        <f t="shared" si="71"/>
        <v/>
      </c>
      <c r="G182" s="185" t="str">
        <f t="shared" si="72"/>
        <v/>
      </c>
      <c r="H182" s="185" t="str">
        <f t="shared" si="73"/>
        <v/>
      </c>
      <c r="I182" s="185" t="str">
        <f t="shared" si="74"/>
        <v/>
      </c>
      <c r="J182" s="186" t="str">
        <f t="shared" si="75"/>
        <v/>
      </c>
    </row>
    <row r="183" spans="1:11" ht="12.75" customHeight="1" x14ac:dyDescent="0.2">
      <c r="A183" s="182"/>
      <c r="B183" s="183"/>
      <c r="C183" s="184" t="str">
        <f t="shared" si="68"/>
        <v/>
      </c>
      <c r="D183" s="184" t="str">
        <f t="shared" si="69"/>
        <v/>
      </c>
      <c r="E183" s="184" t="str">
        <f t="shared" si="70"/>
        <v/>
      </c>
      <c r="F183" s="184" t="str">
        <f t="shared" si="71"/>
        <v/>
      </c>
      <c r="G183" s="185" t="str">
        <f t="shared" si="72"/>
        <v/>
      </c>
      <c r="H183" s="185" t="str">
        <f t="shared" si="73"/>
        <v/>
      </c>
      <c r="I183" s="185" t="str">
        <f t="shared" si="74"/>
        <v/>
      </c>
      <c r="J183" s="186" t="str">
        <f t="shared" si="75"/>
        <v/>
      </c>
    </row>
    <row r="184" spans="1:11" ht="12.75" customHeight="1" x14ac:dyDescent="0.2">
      <c r="A184" s="182"/>
      <c r="B184" s="183"/>
      <c r="C184" s="184" t="str">
        <f t="shared" si="68"/>
        <v/>
      </c>
      <c r="D184" s="184" t="str">
        <f t="shared" si="69"/>
        <v/>
      </c>
      <c r="E184" s="184" t="str">
        <f t="shared" si="70"/>
        <v/>
      </c>
      <c r="F184" s="184" t="str">
        <f t="shared" si="71"/>
        <v/>
      </c>
      <c r="G184" s="185" t="str">
        <f t="shared" si="72"/>
        <v/>
      </c>
      <c r="H184" s="185" t="str">
        <f t="shared" si="73"/>
        <v/>
      </c>
      <c r="I184" s="185" t="str">
        <f t="shared" si="74"/>
        <v/>
      </c>
      <c r="J184" s="186" t="str">
        <f t="shared" si="75"/>
        <v/>
      </c>
    </row>
    <row r="185" spans="1:11" ht="12.75" customHeight="1" x14ac:dyDescent="0.2">
      <c r="A185" s="182"/>
      <c r="B185" s="183"/>
      <c r="C185" s="184" t="str">
        <f t="shared" si="68"/>
        <v/>
      </c>
      <c r="D185" s="184" t="str">
        <f t="shared" si="69"/>
        <v/>
      </c>
      <c r="E185" s="184" t="str">
        <f t="shared" si="70"/>
        <v/>
      </c>
      <c r="F185" s="184" t="str">
        <f t="shared" si="71"/>
        <v/>
      </c>
      <c r="G185" s="185" t="str">
        <f t="shared" si="72"/>
        <v/>
      </c>
      <c r="H185" s="185" t="str">
        <f t="shared" si="73"/>
        <v/>
      </c>
      <c r="I185" s="185" t="str">
        <f t="shared" si="74"/>
        <v/>
      </c>
      <c r="J185" s="186" t="str">
        <f t="shared" si="75"/>
        <v/>
      </c>
    </row>
    <row r="186" spans="1:11" ht="12.75" customHeight="1" x14ac:dyDescent="0.2">
      <c r="A186" s="182"/>
      <c r="B186" s="183"/>
      <c r="C186" s="184" t="str">
        <f t="shared" si="68"/>
        <v/>
      </c>
      <c r="D186" s="184" t="str">
        <f t="shared" si="69"/>
        <v/>
      </c>
      <c r="E186" s="184" t="str">
        <f t="shared" si="70"/>
        <v/>
      </c>
      <c r="F186" s="184" t="str">
        <f t="shared" si="71"/>
        <v/>
      </c>
      <c r="G186" s="185" t="str">
        <f t="shared" si="72"/>
        <v/>
      </c>
      <c r="H186" s="185" t="str">
        <f t="shared" si="73"/>
        <v/>
      </c>
      <c r="I186" s="185" t="str">
        <f t="shared" si="74"/>
        <v/>
      </c>
      <c r="J186" s="186" t="str">
        <f t="shared" si="75"/>
        <v/>
      </c>
    </row>
    <row r="187" spans="1:11" ht="12.75" customHeight="1" x14ac:dyDescent="0.2">
      <c r="A187" s="182"/>
      <c r="B187" s="183"/>
      <c r="C187" s="184" t="str">
        <f t="shared" si="68"/>
        <v/>
      </c>
      <c r="D187" s="184" t="str">
        <f t="shared" si="69"/>
        <v/>
      </c>
      <c r="E187" s="184" t="str">
        <f t="shared" si="70"/>
        <v/>
      </c>
      <c r="F187" s="184" t="str">
        <f t="shared" si="71"/>
        <v/>
      </c>
      <c r="G187" s="185" t="str">
        <f t="shared" si="72"/>
        <v/>
      </c>
      <c r="H187" s="185" t="str">
        <f t="shared" si="73"/>
        <v/>
      </c>
      <c r="I187" s="185" t="str">
        <f t="shared" si="74"/>
        <v/>
      </c>
      <c r="J187" s="186" t="str">
        <f t="shared" si="75"/>
        <v/>
      </c>
    </row>
    <row r="188" spans="1:11" ht="12.75" customHeight="1" x14ac:dyDescent="0.2">
      <c r="A188" s="182"/>
      <c r="B188" s="183"/>
      <c r="C188" s="184" t="str">
        <f t="shared" si="68"/>
        <v/>
      </c>
      <c r="D188" s="184" t="str">
        <f t="shared" si="69"/>
        <v/>
      </c>
      <c r="E188" s="184" t="str">
        <f t="shared" si="70"/>
        <v/>
      </c>
      <c r="F188" s="184" t="str">
        <f t="shared" si="71"/>
        <v/>
      </c>
      <c r="G188" s="185" t="str">
        <f t="shared" si="72"/>
        <v/>
      </c>
      <c r="H188" s="185" t="str">
        <f t="shared" si="73"/>
        <v/>
      </c>
      <c r="I188" s="185" t="str">
        <f t="shared" si="74"/>
        <v/>
      </c>
      <c r="J188" s="186" t="str">
        <f t="shared" si="75"/>
        <v/>
      </c>
    </row>
    <row r="189" spans="1:11" ht="12.75" customHeight="1" x14ac:dyDescent="0.2">
      <c r="A189" s="182"/>
      <c r="B189" s="183"/>
      <c r="C189" s="184" t="str">
        <f t="shared" si="68"/>
        <v/>
      </c>
      <c r="D189" s="184" t="str">
        <f t="shared" si="69"/>
        <v/>
      </c>
      <c r="E189" s="184" t="str">
        <f t="shared" si="70"/>
        <v/>
      </c>
      <c r="F189" s="184" t="str">
        <f t="shared" si="71"/>
        <v/>
      </c>
      <c r="G189" s="185" t="str">
        <f t="shared" si="72"/>
        <v/>
      </c>
      <c r="H189" s="185" t="str">
        <f t="shared" si="73"/>
        <v/>
      </c>
      <c r="I189" s="185" t="str">
        <f t="shared" si="74"/>
        <v/>
      </c>
      <c r="J189" s="186" t="str">
        <f t="shared" si="75"/>
        <v/>
      </c>
    </row>
    <row r="190" spans="1:11" ht="12.75" customHeight="1" x14ac:dyDescent="0.2">
      <c r="A190" s="182"/>
      <c r="B190" s="183"/>
      <c r="C190" s="184" t="str">
        <f t="shared" si="68"/>
        <v/>
      </c>
      <c r="D190" s="184" t="str">
        <f t="shared" si="69"/>
        <v/>
      </c>
      <c r="E190" s="184" t="str">
        <f t="shared" si="70"/>
        <v/>
      </c>
      <c r="F190" s="184" t="str">
        <f t="shared" si="71"/>
        <v/>
      </c>
      <c r="G190" s="185" t="str">
        <f t="shared" si="72"/>
        <v/>
      </c>
      <c r="H190" s="185" t="str">
        <f t="shared" si="73"/>
        <v/>
      </c>
      <c r="I190" s="185" t="str">
        <f t="shared" si="74"/>
        <v/>
      </c>
      <c r="J190" s="186" t="str">
        <f t="shared" si="75"/>
        <v/>
      </c>
    </row>
    <row r="191" spans="1:11" ht="12.75" customHeight="1" x14ac:dyDescent="0.2">
      <c r="A191" s="182"/>
      <c r="B191" s="183"/>
      <c r="C191" s="184" t="str">
        <f t="shared" si="68"/>
        <v/>
      </c>
      <c r="D191" s="184" t="str">
        <f t="shared" si="69"/>
        <v/>
      </c>
      <c r="E191" s="184" t="str">
        <f t="shared" si="70"/>
        <v/>
      </c>
      <c r="F191" s="184" t="str">
        <f t="shared" si="71"/>
        <v/>
      </c>
      <c r="G191" s="185" t="str">
        <f t="shared" si="72"/>
        <v/>
      </c>
      <c r="H191" s="185" t="str">
        <f t="shared" si="73"/>
        <v/>
      </c>
      <c r="I191" s="185" t="str">
        <f t="shared" si="74"/>
        <v/>
      </c>
      <c r="J191" s="186" t="str">
        <f t="shared" si="75"/>
        <v/>
      </c>
    </row>
    <row r="192" spans="1:11" ht="12.75" customHeight="1" x14ac:dyDescent="0.2">
      <c r="A192" s="182"/>
      <c r="B192" s="183"/>
      <c r="C192" s="184" t="str">
        <f t="shared" si="68"/>
        <v/>
      </c>
      <c r="D192" s="184" t="str">
        <f t="shared" si="69"/>
        <v/>
      </c>
      <c r="E192" s="184" t="str">
        <f t="shared" si="70"/>
        <v/>
      </c>
      <c r="F192" s="184" t="str">
        <f t="shared" si="71"/>
        <v/>
      </c>
      <c r="G192" s="185" t="str">
        <f t="shared" si="72"/>
        <v/>
      </c>
      <c r="H192" s="185" t="str">
        <f t="shared" si="73"/>
        <v/>
      </c>
      <c r="I192" s="185" t="str">
        <f t="shared" si="74"/>
        <v/>
      </c>
      <c r="J192" s="186" t="str">
        <f t="shared" si="75"/>
        <v/>
      </c>
    </row>
    <row r="193" spans="1:11" ht="12.75" customHeight="1" x14ac:dyDescent="0.2">
      <c r="A193" s="182"/>
      <c r="B193" s="183"/>
      <c r="C193" s="184" t="str">
        <f t="shared" si="68"/>
        <v/>
      </c>
      <c r="D193" s="184" t="str">
        <f t="shared" si="69"/>
        <v/>
      </c>
      <c r="E193" s="184" t="str">
        <f t="shared" si="70"/>
        <v/>
      </c>
      <c r="F193" s="184" t="str">
        <f t="shared" si="71"/>
        <v/>
      </c>
      <c r="G193" s="185" t="str">
        <f t="shared" si="72"/>
        <v/>
      </c>
      <c r="H193" s="185" t="str">
        <f t="shared" si="73"/>
        <v/>
      </c>
      <c r="I193" s="185" t="str">
        <f t="shared" si="74"/>
        <v/>
      </c>
      <c r="J193" s="186" t="str">
        <f t="shared" si="75"/>
        <v/>
      </c>
    </row>
    <row r="194" spans="1:11" ht="12.75" customHeight="1" x14ac:dyDescent="0.2">
      <c r="A194" s="182"/>
      <c r="B194" s="183"/>
      <c r="C194" s="184" t="str">
        <f t="shared" si="68"/>
        <v/>
      </c>
      <c r="D194" s="184" t="str">
        <f t="shared" si="69"/>
        <v/>
      </c>
      <c r="E194" s="184" t="str">
        <f t="shared" si="70"/>
        <v/>
      </c>
      <c r="F194" s="184" t="str">
        <f t="shared" si="71"/>
        <v/>
      </c>
      <c r="G194" s="185" t="str">
        <f t="shared" si="72"/>
        <v/>
      </c>
      <c r="H194" s="185" t="str">
        <f t="shared" si="73"/>
        <v/>
      </c>
      <c r="I194" s="185" t="str">
        <f t="shared" si="74"/>
        <v/>
      </c>
      <c r="J194" s="186" t="str">
        <f t="shared" si="75"/>
        <v/>
      </c>
    </row>
    <row r="195" spans="1:11" ht="12.75" customHeight="1" x14ac:dyDescent="0.2">
      <c r="A195" s="182"/>
      <c r="B195" s="183"/>
      <c r="C195" s="184" t="str">
        <f t="shared" si="68"/>
        <v/>
      </c>
      <c r="D195" s="184" t="str">
        <f t="shared" si="69"/>
        <v/>
      </c>
      <c r="E195" s="184" t="str">
        <f t="shared" si="70"/>
        <v/>
      </c>
      <c r="F195" s="184" t="str">
        <f t="shared" si="71"/>
        <v/>
      </c>
      <c r="G195" s="185" t="str">
        <f t="shared" si="72"/>
        <v/>
      </c>
      <c r="H195" s="185" t="str">
        <f t="shared" si="73"/>
        <v/>
      </c>
      <c r="I195" s="185" t="str">
        <f t="shared" si="74"/>
        <v/>
      </c>
      <c r="J195" s="186" t="str">
        <f t="shared" si="75"/>
        <v/>
      </c>
    </row>
    <row r="196" spans="1:11" ht="12.75" customHeight="1" x14ac:dyDescent="0.2">
      <c r="A196" s="182"/>
      <c r="B196" s="183"/>
      <c r="C196" s="184" t="str">
        <f t="shared" si="68"/>
        <v/>
      </c>
      <c r="D196" s="184" t="str">
        <f t="shared" si="69"/>
        <v/>
      </c>
      <c r="E196" s="184" t="str">
        <f t="shared" si="70"/>
        <v/>
      </c>
      <c r="F196" s="184" t="str">
        <f t="shared" si="71"/>
        <v/>
      </c>
      <c r="G196" s="185" t="str">
        <f t="shared" si="72"/>
        <v/>
      </c>
      <c r="H196" s="185" t="str">
        <f t="shared" si="73"/>
        <v/>
      </c>
      <c r="I196" s="185" t="str">
        <f t="shared" si="74"/>
        <v/>
      </c>
      <c r="J196" s="186" t="str">
        <f t="shared" si="75"/>
        <v/>
      </c>
    </row>
    <row r="197" spans="1:11" ht="12.75" customHeight="1" x14ac:dyDescent="0.2">
      <c r="A197" s="182"/>
      <c r="B197" s="183"/>
      <c r="C197" s="184" t="str">
        <f t="shared" si="68"/>
        <v/>
      </c>
      <c r="D197" s="184" t="str">
        <f t="shared" si="69"/>
        <v/>
      </c>
      <c r="E197" s="184" t="str">
        <f t="shared" si="70"/>
        <v/>
      </c>
      <c r="F197" s="184" t="str">
        <f t="shared" si="71"/>
        <v/>
      </c>
      <c r="G197" s="185" t="str">
        <f t="shared" si="72"/>
        <v/>
      </c>
      <c r="H197" s="185" t="str">
        <f t="shared" si="73"/>
        <v/>
      </c>
      <c r="I197" s="185" t="str">
        <f t="shared" si="74"/>
        <v/>
      </c>
      <c r="J197" s="186" t="str">
        <f t="shared" si="75"/>
        <v/>
      </c>
    </row>
    <row r="198" spans="1:11" ht="12.75" customHeight="1" x14ac:dyDescent="0.2">
      <c r="A198" s="182"/>
      <c r="B198" s="183"/>
      <c r="C198" s="184" t="str">
        <f t="shared" si="68"/>
        <v/>
      </c>
      <c r="D198" s="184" t="str">
        <f t="shared" si="69"/>
        <v/>
      </c>
      <c r="E198" s="184" t="str">
        <f t="shared" si="70"/>
        <v/>
      </c>
      <c r="F198" s="184" t="str">
        <f t="shared" si="71"/>
        <v/>
      </c>
      <c r="G198" s="185" t="str">
        <f t="shared" si="72"/>
        <v/>
      </c>
      <c r="H198" s="185" t="str">
        <f t="shared" si="73"/>
        <v/>
      </c>
      <c r="I198" s="185" t="str">
        <f t="shared" si="74"/>
        <v/>
      </c>
      <c r="J198" s="186" t="str">
        <f t="shared" si="75"/>
        <v/>
      </c>
    </row>
    <row r="199" spans="1:11" ht="12.75" customHeight="1" x14ac:dyDescent="0.2">
      <c r="A199" s="182"/>
      <c r="B199" s="183"/>
      <c r="C199" s="184" t="str">
        <f t="shared" si="68"/>
        <v/>
      </c>
      <c r="D199" s="184" t="str">
        <f t="shared" si="69"/>
        <v/>
      </c>
      <c r="E199" s="184" t="str">
        <f t="shared" si="70"/>
        <v/>
      </c>
      <c r="F199" s="184" t="str">
        <f t="shared" si="71"/>
        <v/>
      </c>
      <c r="G199" s="185" t="str">
        <f t="shared" si="72"/>
        <v/>
      </c>
      <c r="H199" s="185" t="str">
        <f t="shared" si="73"/>
        <v/>
      </c>
      <c r="I199" s="185" t="str">
        <f t="shared" si="74"/>
        <v/>
      </c>
      <c r="J199" s="186" t="str">
        <f t="shared" si="75"/>
        <v/>
      </c>
    </row>
    <row r="200" spans="1:11" ht="12.75" customHeight="1" x14ac:dyDescent="0.2">
      <c r="A200" s="182"/>
      <c r="B200" s="188"/>
      <c r="C200" s="184" t="str">
        <f t="shared" si="68"/>
        <v/>
      </c>
      <c r="D200" s="184" t="str">
        <f>IF($A200&lt;&gt;"",$B200/100*(VLOOKUP($A200,Alimenti,2)),"")</f>
        <v/>
      </c>
      <c r="E200" s="184" t="str">
        <f>IF($A200&lt;&gt;"",$B200/100*(VLOOKUP($A200,Alimenti,2)),"")</f>
        <v/>
      </c>
      <c r="F200" s="184" t="str">
        <f>IF($A200&lt;&gt;"",$B200/100*(VLOOKUP($A200,Alimenti,2)),"")</f>
        <v/>
      </c>
      <c r="G200" s="185" t="str">
        <f t="shared" si="72"/>
        <v/>
      </c>
      <c r="H200" s="185" t="str">
        <f t="shared" si="73"/>
        <v/>
      </c>
      <c r="I200" s="185" t="str">
        <f t="shared" si="74"/>
        <v/>
      </c>
      <c r="J200" s="186" t="str">
        <f t="shared" si="75"/>
        <v/>
      </c>
    </row>
    <row r="201" spans="1:11" ht="12.75" customHeight="1" x14ac:dyDescent="0.2">
      <c r="A201" s="35" t="s">
        <v>328</v>
      </c>
      <c r="B201" s="189">
        <f>SUM(B181:B200)</f>
        <v>0</v>
      </c>
      <c r="C201" s="190">
        <f>SUM(C181:C200)</f>
        <v>0</v>
      </c>
      <c r="D201" s="190">
        <f>SUM(D181:D200)</f>
        <v>0</v>
      </c>
      <c r="E201" s="190">
        <f>SUM(E181:E200)</f>
        <v>0</v>
      </c>
      <c r="F201" s="190">
        <f>SUM(F181:F200)</f>
        <v>0</v>
      </c>
      <c r="G201" s="191">
        <f t="shared" si="72"/>
        <v>0</v>
      </c>
      <c r="H201" s="191">
        <f t="shared" si="73"/>
        <v>0</v>
      </c>
      <c r="I201" s="191">
        <f t="shared" si="74"/>
        <v>0</v>
      </c>
      <c r="J201" s="70">
        <f>SUM(J181:J200)</f>
        <v>0</v>
      </c>
    </row>
    <row r="202" spans="1:11" ht="12.75" customHeight="1" x14ac:dyDescent="0.2">
      <c r="A202" s="191" t="s">
        <v>329</v>
      </c>
      <c r="B202" s="192"/>
      <c r="C202" s="192"/>
      <c r="D202" s="193">
        <f>IF(C201&lt;&gt;0,D201*4/C201,0)</f>
        <v>0</v>
      </c>
      <c r="E202" s="193">
        <f>IF(C201&lt;&gt;0,E201*3.75/C201,0)</f>
        <v>0</v>
      </c>
      <c r="F202" s="193">
        <f>IF(C201&lt;&gt;0,F201*9/C201,0)</f>
        <v>0</v>
      </c>
      <c r="G202" s="192"/>
      <c r="H202" s="192"/>
      <c r="I202" s="192"/>
      <c r="J202" s="192"/>
    </row>
    <row r="203" spans="1:11" ht="12.75" customHeight="1" x14ac:dyDescent="0.2">
      <c r="A203" s="182"/>
      <c r="B203" s="183"/>
      <c r="C203" s="184" t="str">
        <f t="shared" ref="C203:C222" si="76">IF($A203&lt;&gt;"",$B203/100*(VLOOKUP($A203,Alimenti,2)),"")</f>
        <v/>
      </c>
      <c r="D203" s="184" t="str">
        <f t="shared" ref="D203:D221" si="77">IF($A203&lt;&gt;"",$B203/100*(VLOOKUP($A203,Alimenti,3)),"")</f>
        <v/>
      </c>
      <c r="E203" s="184" t="str">
        <f t="shared" ref="E203:E221" si="78">IF($A203&lt;&gt;"",$B203/100*(VLOOKUP($A203,Alimenti,4)),"")</f>
        <v/>
      </c>
      <c r="F203" s="184" t="str">
        <f t="shared" ref="F203:F221" si="79">IF($A203&lt;&gt;"",$B203/100*(VLOOKUP($A203,Alimenti,5)),"")</f>
        <v/>
      </c>
      <c r="G203" s="185" t="str">
        <f t="shared" ref="G203:G223" si="80">IF(D203&lt;&gt;"",ROUND(D203/7,0),"")</f>
        <v/>
      </c>
      <c r="H203" s="185" t="str">
        <f t="shared" ref="H203:H223" si="81">IF(E203&lt;&gt;"",ROUND(E203/9,0),"")</f>
        <v/>
      </c>
      <c r="I203" s="185" t="str">
        <f t="shared" ref="I203:I223" si="82">IF(F203&lt;&gt;"",ROUND(F203/3,0),"")</f>
        <v/>
      </c>
      <c r="J203" s="186" t="str">
        <f t="shared" ref="J203:J222" si="83">IF(C203&lt;&gt;"",C203/3.6,"")</f>
        <v/>
      </c>
      <c r="K203" s="187"/>
    </row>
    <row r="204" spans="1:11" ht="12.75" customHeight="1" x14ac:dyDescent="0.2">
      <c r="A204" s="182"/>
      <c r="B204" s="183"/>
      <c r="C204" s="184" t="str">
        <f t="shared" si="76"/>
        <v/>
      </c>
      <c r="D204" s="184" t="str">
        <f t="shared" si="77"/>
        <v/>
      </c>
      <c r="E204" s="184" t="str">
        <f t="shared" si="78"/>
        <v/>
      </c>
      <c r="F204" s="184" t="str">
        <f t="shared" si="79"/>
        <v/>
      </c>
      <c r="G204" s="185" t="str">
        <f t="shared" si="80"/>
        <v/>
      </c>
      <c r="H204" s="185" t="str">
        <f t="shared" si="81"/>
        <v/>
      </c>
      <c r="I204" s="185" t="str">
        <f t="shared" si="82"/>
        <v/>
      </c>
      <c r="J204" s="186" t="str">
        <f t="shared" si="83"/>
        <v/>
      </c>
    </row>
    <row r="205" spans="1:11" ht="12.75" customHeight="1" x14ac:dyDescent="0.2">
      <c r="A205" s="182"/>
      <c r="B205" s="183"/>
      <c r="C205" s="184" t="str">
        <f t="shared" si="76"/>
        <v/>
      </c>
      <c r="D205" s="184" t="str">
        <f t="shared" si="77"/>
        <v/>
      </c>
      <c r="E205" s="184" t="str">
        <f t="shared" si="78"/>
        <v/>
      </c>
      <c r="F205" s="184" t="str">
        <f t="shared" si="79"/>
        <v/>
      </c>
      <c r="G205" s="185" t="str">
        <f t="shared" si="80"/>
        <v/>
      </c>
      <c r="H205" s="185" t="str">
        <f t="shared" si="81"/>
        <v/>
      </c>
      <c r="I205" s="185" t="str">
        <f t="shared" si="82"/>
        <v/>
      </c>
      <c r="J205" s="186" t="str">
        <f t="shared" si="83"/>
        <v/>
      </c>
    </row>
    <row r="206" spans="1:11" ht="12.75" customHeight="1" x14ac:dyDescent="0.2">
      <c r="A206" s="182"/>
      <c r="B206" s="183"/>
      <c r="C206" s="184" t="str">
        <f t="shared" si="76"/>
        <v/>
      </c>
      <c r="D206" s="184" t="str">
        <f t="shared" si="77"/>
        <v/>
      </c>
      <c r="E206" s="184" t="str">
        <f t="shared" si="78"/>
        <v/>
      </c>
      <c r="F206" s="184" t="str">
        <f t="shared" si="79"/>
        <v/>
      </c>
      <c r="G206" s="185" t="str">
        <f t="shared" si="80"/>
        <v/>
      </c>
      <c r="H206" s="185" t="str">
        <f t="shared" si="81"/>
        <v/>
      </c>
      <c r="I206" s="185" t="str">
        <f t="shared" si="82"/>
        <v/>
      </c>
      <c r="J206" s="186" t="str">
        <f t="shared" si="83"/>
        <v/>
      </c>
    </row>
    <row r="207" spans="1:11" ht="12.75" customHeight="1" x14ac:dyDescent="0.2">
      <c r="A207" s="182"/>
      <c r="B207" s="183"/>
      <c r="C207" s="184" t="str">
        <f t="shared" si="76"/>
        <v/>
      </c>
      <c r="D207" s="184" t="str">
        <f t="shared" si="77"/>
        <v/>
      </c>
      <c r="E207" s="184" t="str">
        <f t="shared" si="78"/>
        <v/>
      </c>
      <c r="F207" s="184" t="str">
        <f t="shared" si="79"/>
        <v/>
      </c>
      <c r="G207" s="185" t="str">
        <f t="shared" si="80"/>
        <v/>
      </c>
      <c r="H207" s="185" t="str">
        <f t="shared" si="81"/>
        <v/>
      </c>
      <c r="I207" s="185" t="str">
        <f t="shared" si="82"/>
        <v/>
      </c>
      <c r="J207" s="186" t="str">
        <f t="shared" si="83"/>
        <v/>
      </c>
    </row>
    <row r="208" spans="1:11" ht="12.75" customHeight="1" x14ac:dyDescent="0.2">
      <c r="A208" s="182"/>
      <c r="B208" s="183"/>
      <c r="C208" s="184" t="str">
        <f t="shared" si="76"/>
        <v/>
      </c>
      <c r="D208" s="184" t="str">
        <f t="shared" si="77"/>
        <v/>
      </c>
      <c r="E208" s="184" t="str">
        <f t="shared" si="78"/>
        <v/>
      </c>
      <c r="F208" s="184" t="str">
        <f t="shared" si="79"/>
        <v/>
      </c>
      <c r="G208" s="185" t="str">
        <f t="shared" si="80"/>
        <v/>
      </c>
      <c r="H208" s="185" t="str">
        <f t="shared" si="81"/>
        <v/>
      </c>
      <c r="I208" s="185" t="str">
        <f t="shared" si="82"/>
        <v/>
      </c>
      <c r="J208" s="186" t="str">
        <f t="shared" si="83"/>
        <v/>
      </c>
    </row>
    <row r="209" spans="1:10" ht="12.75" customHeight="1" x14ac:dyDescent="0.2">
      <c r="A209" s="182"/>
      <c r="B209" s="183"/>
      <c r="C209" s="184" t="str">
        <f t="shared" si="76"/>
        <v/>
      </c>
      <c r="D209" s="184" t="str">
        <f t="shared" si="77"/>
        <v/>
      </c>
      <c r="E209" s="184" t="str">
        <f t="shared" si="78"/>
        <v/>
      </c>
      <c r="F209" s="184" t="str">
        <f t="shared" si="79"/>
        <v/>
      </c>
      <c r="G209" s="185" t="str">
        <f t="shared" si="80"/>
        <v/>
      </c>
      <c r="H209" s="185" t="str">
        <f t="shared" si="81"/>
        <v/>
      </c>
      <c r="I209" s="185" t="str">
        <f t="shared" si="82"/>
        <v/>
      </c>
      <c r="J209" s="186" t="str">
        <f t="shared" si="83"/>
        <v/>
      </c>
    </row>
    <row r="210" spans="1:10" ht="12.75" customHeight="1" x14ac:dyDescent="0.2">
      <c r="A210" s="182"/>
      <c r="B210" s="183"/>
      <c r="C210" s="184" t="str">
        <f t="shared" si="76"/>
        <v/>
      </c>
      <c r="D210" s="184" t="str">
        <f t="shared" si="77"/>
        <v/>
      </c>
      <c r="E210" s="184" t="str">
        <f t="shared" si="78"/>
        <v/>
      </c>
      <c r="F210" s="184" t="str">
        <f t="shared" si="79"/>
        <v/>
      </c>
      <c r="G210" s="185" t="str">
        <f t="shared" si="80"/>
        <v/>
      </c>
      <c r="H210" s="185" t="str">
        <f t="shared" si="81"/>
        <v/>
      </c>
      <c r="I210" s="185" t="str">
        <f t="shared" si="82"/>
        <v/>
      </c>
      <c r="J210" s="186" t="str">
        <f t="shared" si="83"/>
        <v/>
      </c>
    </row>
    <row r="211" spans="1:10" ht="12.75" customHeight="1" x14ac:dyDescent="0.2">
      <c r="A211" s="182"/>
      <c r="B211" s="183"/>
      <c r="C211" s="184" t="str">
        <f t="shared" si="76"/>
        <v/>
      </c>
      <c r="D211" s="184" t="str">
        <f t="shared" si="77"/>
        <v/>
      </c>
      <c r="E211" s="184" t="str">
        <f t="shared" si="78"/>
        <v/>
      </c>
      <c r="F211" s="184" t="str">
        <f t="shared" si="79"/>
        <v/>
      </c>
      <c r="G211" s="185" t="str">
        <f t="shared" si="80"/>
        <v/>
      </c>
      <c r="H211" s="185" t="str">
        <f t="shared" si="81"/>
        <v/>
      </c>
      <c r="I211" s="185" t="str">
        <f t="shared" si="82"/>
        <v/>
      </c>
      <c r="J211" s="186" t="str">
        <f t="shared" si="83"/>
        <v/>
      </c>
    </row>
    <row r="212" spans="1:10" ht="12.75" customHeight="1" x14ac:dyDescent="0.2">
      <c r="A212" s="182"/>
      <c r="B212" s="183"/>
      <c r="C212" s="184" t="str">
        <f t="shared" si="76"/>
        <v/>
      </c>
      <c r="D212" s="184" t="str">
        <f t="shared" si="77"/>
        <v/>
      </c>
      <c r="E212" s="184" t="str">
        <f t="shared" si="78"/>
        <v/>
      </c>
      <c r="F212" s="184" t="str">
        <f t="shared" si="79"/>
        <v/>
      </c>
      <c r="G212" s="185" t="str">
        <f t="shared" si="80"/>
        <v/>
      </c>
      <c r="H212" s="185" t="str">
        <f t="shared" si="81"/>
        <v/>
      </c>
      <c r="I212" s="185" t="str">
        <f t="shared" si="82"/>
        <v/>
      </c>
      <c r="J212" s="186" t="str">
        <f t="shared" si="83"/>
        <v/>
      </c>
    </row>
    <row r="213" spans="1:10" ht="12.75" customHeight="1" x14ac:dyDescent="0.2">
      <c r="A213" s="182"/>
      <c r="B213" s="183"/>
      <c r="C213" s="184" t="str">
        <f t="shared" si="76"/>
        <v/>
      </c>
      <c r="D213" s="184" t="str">
        <f t="shared" si="77"/>
        <v/>
      </c>
      <c r="E213" s="184" t="str">
        <f t="shared" si="78"/>
        <v/>
      </c>
      <c r="F213" s="184" t="str">
        <f t="shared" si="79"/>
        <v/>
      </c>
      <c r="G213" s="185" t="str">
        <f t="shared" si="80"/>
        <v/>
      </c>
      <c r="H213" s="185" t="str">
        <f t="shared" si="81"/>
        <v/>
      </c>
      <c r="I213" s="185" t="str">
        <f t="shared" si="82"/>
        <v/>
      </c>
      <c r="J213" s="186" t="str">
        <f t="shared" si="83"/>
        <v/>
      </c>
    </row>
    <row r="214" spans="1:10" ht="12.75" customHeight="1" x14ac:dyDescent="0.2">
      <c r="A214" s="182"/>
      <c r="B214" s="183"/>
      <c r="C214" s="184" t="str">
        <f t="shared" si="76"/>
        <v/>
      </c>
      <c r="D214" s="184" t="str">
        <f t="shared" si="77"/>
        <v/>
      </c>
      <c r="E214" s="184" t="str">
        <f t="shared" si="78"/>
        <v/>
      </c>
      <c r="F214" s="184" t="str">
        <f t="shared" si="79"/>
        <v/>
      </c>
      <c r="G214" s="185" t="str">
        <f t="shared" si="80"/>
        <v/>
      </c>
      <c r="H214" s="185" t="str">
        <f t="shared" si="81"/>
        <v/>
      </c>
      <c r="I214" s="185" t="str">
        <f t="shared" si="82"/>
        <v/>
      </c>
      <c r="J214" s="186" t="str">
        <f t="shared" si="83"/>
        <v/>
      </c>
    </row>
    <row r="215" spans="1:10" ht="12.75" customHeight="1" x14ac:dyDescent="0.2">
      <c r="A215" s="182"/>
      <c r="B215" s="183"/>
      <c r="C215" s="184" t="str">
        <f t="shared" si="76"/>
        <v/>
      </c>
      <c r="D215" s="184" t="str">
        <f t="shared" si="77"/>
        <v/>
      </c>
      <c r="E215" s="184" t="str">
        <f t="shared" si="78"/>
        <v/>
      </c>
      <c r="F215" s="184" t="str">
        <f t="shared" si="79"/>
        <v/>
      </c>
      <c r="G215" s="185" t="str">
        <f t="shared" si="80"/>
        <v/>
      </c>
      <c r="H215" s="185" t="str">
        <f t="shared" si="81"/>
        <v/>
      </c>
      <c r="I215" s="185" t="str">
        <f t="shared" si="82"/>
        <v/>
      </c>
      <c r="J215" s="186" t="str">
        <f t="shared" si="83"/>
        <v/>
      </c>
    </row>
    <row r="216" spans="1:10" ht="12.75" customHeight="1" x14ac:dyDescent="0.2">
      <c r="A216" s="182"/>
      <c r="B216" s="183"/>
      <c r="C216" s="184" t="str">
        <f t="shared" si="76"/>
        <v/>
      </c>
      <c r="D216" s="184" t="str">
        <f t="shared" si="77"/>
        <v/>
      </c>
      <c r="E216" s="184" t="str">
        <f t="shared" si="78"/>
        <v/>
      </c>
      <c r="F216" s="184" t="str">
        <f t="shared" si="79"/>
        <v/>
      </c>
      <c r="G216" s="185" t="str">
        <f t="shared" si="80"/>
        <v/>
      </c>
      <c r="H216" s="185" t="str">
        <f t="shared" si="81"/>
        <v/>
      </c>
      <c r="I216" s="185" t="str">
        <f t="shared" si="82"/>
        <v/>
      </c>
      <c r="J216" s="186" t="str">
        <f t="shared" si="83"/>
        <v/>
      </c>
    </row>
    <row r="217" spans="1:10" ht="12.75" customHeight="1" x14ac:dyDescent="0.2">
      <c r="A217" s="182"/>
      <c r="B217" s="183"/>
      <c r="C217" s="184" t="str">
        <f t="shared" si="76"/>
        <v/>
      </c>
      <c r="D217" s="184" t="str">
        <f t="shared" si="77"/>
        <v/>
      </c>
      <c r="E217" s="184" t="str">
        <f t="shared" si="78"/>
        <v/>
      </c>
      <c r="F217" s="184" t="str">
        <f t="shared" si="79"/>
        <v/>
      </c>
      <c r="G217" s="185" t="str">
        <f t="shared" si="80"/>
        <v/>
      </c>
      <c r="H217" s="185" t="str">
        <f t="shared" si="81"/>
        <v/>
      </c>
      <c r="I217" s="185" t="str">
        <f t="shared" si="82"/>
        <v/>
      </c>
      <c r="J217" s="186" t="str">
        <f t="shared" si="83"/>
        <v/>
      </c>
    </row>
    <row r="218" spans="1:10" ht="12.75" customHeight="1" x14ac:dyDescent="0.2">
      <c r="A218" s="182"/>
      <c r="B218" s="183"/>
      <c r="C218" s="184" t="str">
        <f t="shared" si="76"/>
        <v/>
      </c>
      <c r="D218" s="184" t="str">
        <f t="shared" si="77"/>
        <v/>
      </c>
      <c r="E218" s="184" t="str">
        <f t="shared" si="78"/>
        <v/>
      </c>
      <c r="F218" s="184" t="str">
        <f t="shared" si="79"/>
        <v/>
      </c>
      <c r="G218" s="185" t="str">
        <f t="shared" si="80"/>
        <v/>
      </c>
      <c r="H218" s="185" t="str">
        <f t="shared" si="81"/>
        <v/>
      </c>
      <c r="I218" s="185" t="str">
        <f t="shared" si="82"/>
        <v/>
      </c>
      <c r="J218" s="186" t="str">
        <f t="shared" si="83"/>
        <v/>
      </c>
    </row>
    <row r="219" spans="1:10" ht="12.75" customHeight="1" x14ac:dyDescent="0.2">
      <c r="A219" s="182"/>
      <c r="B219" s="183"/>
      <c r="C219" s="184" t="str">
        <f t="shared" si="76"/>
        <v/>
      </c>
      <c r="D219" s="184" t="str">
        <f t="shared" si="77"/>
        <v/>
      </c>
      <c r="E219" s="184" t="str">
        <f t="shared" si="78"/>
        <v/>
      </c>
      <c r="F219" s="184" t="str">
        <f t="shared" si="79"/>
        <v/>
      </c>
      <c r="G219" s="185" t="str">
        <f t="shared" si="80"/>
        <v/>
      </c>
      <c r="H219" s="185" t="str">
        <f t="shared" si="81"/>
        <v/>
      </c>
      <c r="I219" s="185" t="str">
        <f t="shared" si="82"/>
        <v/>
      </c>
      <c r="J219" s="186" t="str">
        <f t="shared" si="83"/>
        <v/>
      </c>
    </row>
    <row r="220" spans="1:10" ht="12.75" customHeight="1" x14ac:dyDescent="0.2">
      <c r="A220" s="182"/>
      <c r="B220" s="183"/>
      <c r="C220" s="184" t="str">
        <f t="shared" si="76"/>
        <v/>
      </c>
      <c r="D220" s="184" t="str">
        <f t="shared" si="77"/>
        <v/>
      </c>
      <c r="E220" s="184" t="str">
        <f t="shared" si="78"/>
        <v/>
      </c>
      <c r="F220" s="184" t="str">
        <f t="shared" si="79"/>
        <v/>
      </c>
      <c r="G220" s="185" t="str">
        <f t="shared" si="80"/>
        <v/>
      </c>
      <c r="H220" s="185" t="str">
        <f t="shared" si="81"/>
        <v/>
      </c>
      <c r="I220" s="185" t="str">
        <f t="shared" si="82"/>
        <v/>
      </c>
      <c r="J220" s="186" t="str">
        <f t="shared" si="83"/>
        <v/>
      </c>
    </row>
    <row r="221" spans="1:10" ht="12.75" customHeight="1" x14ac:dyDescent="0.2">
      <c r="A221" s="182"/>
      <c r="B221" s="183"/>
      <c r="C221" s="184" t="str">
        <f t="shared" si="76"/>
        <v/>
      </c>
      <c r="D221" s="184" t="str">
        <f t="shared" si="77"/>
        <v/>
      </c>
      <c r="E221" s="184" t="str">
        <f t="shared" si="78"/>
        <v/>
      </c>
      <c r="F221" s="184" t="str">
        <f t="shared" si="79"/>
        <v/>
      </c>
      <c r="G221" s="185" t="str">
        <f t="shared" si="80"/>
        <v/>
      </c>
      <c r="H221" s="185" t="str">
        <f t="shared" si="81"/>
        <v/>
      </c>
      <c r="I221" s="185" t="str">
        <f t="shared" si="82"/>
        <v/>
      </c>
      <c r="J221" s="186" t="str">
        <f t="shared" si="83"/>
        <v/>
      </c>
    </row>
    <row r="222" spans="1:10" ht="12.75" customHeight="1" x14ac:dyDescent="0.2">
      <c r="A222" s="182"/>
      <c r="B222" s="188"/>
      <c r="C222" s="184" t="str">
        <f t="shared" si="76"/>
        <v/>
      </c>
      <c r="D222" s="184" t="str">
        <f>IF($A222&lt;&gt;"",$B222/100*(VLOOKUP($A222,Alimenti,2)),"")</f>
        <v/>
      </c>
      <c r="E222" s="184" t="str">
        <f>IF($A222&lt;&gt;"",$B222/100*(VLOOKUP($A222,Alimenti,2)),"")</f>
        <v/>
      </c>
      <c r="F222" s="184" t="str">
        <f>IF($A222&lt;&gt;"",$B222/100*(VLOOKUP($A222,Alimenti,2)),"")</f>
        <v/>
      </c>
      <c r="G222" s="185" t="str">
        <f t="shared" si="80"/>
        <v/>
      </c>
      <c r="H222" s="185" t="str">
        <f t="shared" si="81"/>
        <v/>
      </c>
      <c r="I222" s="185" t="str">
        <f t="shared" si="82"/>
        <v/>
      </c>
      <c r="J222" s="186" t="str">
        <f t="shared" si="83"/>
        <v/>
      </c>
    </row>
    <row r="223" spans="1:10" ht="12.75" customHeight="1" x14ac:dyDescent="0.2">
      <c r="A223" s="35" t="s">
        <v>328</v>
      </c>
      <c r="B223" s="189">
        <f>SUM(B203:B222)</f>
        <v>0</v>
      </c>
      <c r="C223" s="190">
        <f>SUM(C203:C222)</f>
        <v>0</v>
      </c>
      <c r="D223" s="190">
        <f>SUM(D203:D222)</f>
        <v>0</v>
      </c>
      <c r="E223" s="190">
        <f>SUM(E203:E222)</f>
        <v>0</v>
      </c>
      <c r="F223" s="190">
        <f>SUM(F203:F222)</f>
        <v>0</v>
      </c>
      <c r="G223" s="191">
        <f t="shared" si="80"/>
        <v>0</v>
      </c>
      <c r="H223" s="191">
        <f t="shared" si="81"/>
        <v>0</v>
      </c>
      <c r="I223" s="191">
        <f t="shared" si="82"/>
        <v>0</v>
      </c>
      <c r="J223" s="70">
        <f>SUM(J203:J222)</f>
        <v>0</v>
      </c>
    </row>
    <row r="224" spans="1:10" ht="12.75" customHeight="1" x14ac:dyDescent="0.2">
      <c r="A224" s="191" t="s">
        <v>329</v>
      </c>
      <c r="B224" s="192"/>
      <c r="C224" s="192"/>
      <c r="D224" s="193">
        <f>IF(C223&lt;&gt;0,D223*4/C223,0)</f>
        <v>0</v>
      </c>
      <c r="E224" s="193">
        <f>IF(C223&lt;&gt;0,E223*3.75/C223,0)</f>
        <v>0</v>
      </c>
      <c r="F224" s="193">
        <f>IF(C223&lt;&gt;0,F223*9/C223,0)</f>
        <v>0</v>
      </c>
      <c r="G224" s="192"/>
      <c r="H224" s="192"/>
      <c r="I224" s="192"/>
      <c r="J224" s="192"/>
    </row>
    <row r="225" spans="1:11" ht="12.75" customHeight="1" x14ac:dyDescent="0.2">
      <c r="A225" s="182"/>
      <c r="B225" s="183"/>
      <c r="C225" s="184" t="str">
        <f t="shared" ref="C225:C244" si="84">IF($A225&lt;&gt;"",$B225/100*(VLOOKUP($A225,Alimenti,2)),"")</f>
        <v/>
      </c>
      <c r="D225" s="184" t="str">
        <f t="shared" ref="D225:D243" si="85">IF($A225&lt;&gt;"",$B225/100*(VLOOKUP($A225,Alimenti,3)),"")</f>
        <v/>
      </c>
      <c r="E225" s="184" t="str">
        <f t="shared" ref="E225:E243" si="86">IF($A225&lt;&gt;"",$B225/100*(VLOOKUP($A225,Alimenti,4)),"")</f>
        <v/>
      </c>
      <c r="F225" s="184" t="str">
        <f t="shared" ref="F225:F243" si="87">IF($A225&lt;&gt;"",$B225/100*(VLOOKUP($A225,Alimenti,5)),"")</f>
        <v/>
      </c>
      <c r="G225" s="185" t="str">
        <f t="shared" ref="G225:G245" si="88">IF(D225&lt;&gt;"",ROUND(D225/7,0),"")</f>
        <v/>
      </c>
      <c r="H225" s="185" t="str">
        <f t="shared" ref="H225:H245" si="89">IF(E225&lt;&gt;"",ROUND(E225/9,0),"")</f>
        <v/>
      </c>
      <c r="I225" s="185" t="str">
        <f t="shared" ref="I225:I245" si="90">IF(F225&lt;&gt;"",ROUND(F225/3,0),"")</f>
        <v/>
      </c>
      <c r="J225" s="186" t="str">
        <f t="shared" ref="J225:J244" si="91">IF(C225&lt;&gt;"",C225/3.6,"")</f>
        <v/>
      </c>
      <c r="K225" s="187"/>
    </row>
    <row r="226" spans="1:11" ht="12.75" customHeight="1" x14ac:dyDescent="0.2">
      <c r="A226" s="182"/>
      <c r="B226" s="183"/>
      <c r="C226" s="184" t="str">
        <f t="shared" si="84"/>
        <v/>
      </c>
      <c r="D226" s="184" t="str">
        <f t="shared" si="85"/>
        <v/>
      </c>
      <c r="E226" s="184" t="str">
        <f t="shared" si="86"/>
        <v/>
      </c>
      <c r="F226" s="184" t="str">
        <f t="shared" si="87"/>
        <v/>
      </c>
      <c r="G226" s="185" t="str">
        <f t="shared" si="88"/>
        <v/>
      </c>
      <c r="H226" s="185" t="str">
        <f t="shared" si="89"/>
        <v/>
      </c>
      <c r="I226" s="185" t="str">
        <f t="shared" si="90"/>
        <v/>
      </c>
      <c r="J226" s="186" t="str">
        <f t="shared" si="91"/>
        <v/>
      </c>
    </row>
    <row r="227" spans="1:11" ht="12.75" customHeight="1" x14ac:dyDescent="0.2">
      <c r="A227" s="182"/>
      <c r="B227" s="183"/>
      <c r="C227" s="184" t="str">
        <f t="shared" si="84"/>
        <v/>
      </c>
      <c r="D227" s="184" t="str">
        <f t="shared" si="85"/>
        <v/>
      </c>
      <c r="E227" s="184" t="str">
        <f t="shared" si="86"/>
        <v/>
      </c>
      <c r="F227" s="184" t="str">
        <f t="shared" si="87"/>
        <v/>
      </c>
      <c r="G227" s="185" t="str">
        <f t="shared" si="88"/>
        <v/>
      </c>
      <c r="H227" s="185" t="str">
        <f t="shared" si="89"/>
        <v/>
      </c>
      <c r="I227" s="185" t="str">
        <f t="shared" si="90"/>
        <v/>
      </c>
      <c r="J227" s="186" t="str">
        <f t="shared" si="91"/>
        <v/>
      </c>
    </row>
    <row r="228" spans="1:11" ht="12.75" customHeight="1" x14ac:dyDescent="0.2">
      <c r="A228" s="182"/>
      <c r="B228" s="183"/>
      <c r="C228" s="184" t="str">
        <f t="shared" si="84"/>
        <v/>
      </c>
      <c r="D228" s="184" t="str">
        <f t="shared" si="85"/>
        <v/>
      </c>
      <c r="E228" s="184" t="str">
        <f t="shared" si="86"/>
        <v/>
      </c>
      <c r="F228" s="184" t="str">
        <f t="shared" si="87"/>
        <v/>
      </c>
      <c r="G228" s="185" t="str">
        <f t="shared" si="88"/>
        <v/>
      </c>
      <c r="H228" s="185" t="str">
        <f t="shared" si="89"/>
        <v/>
      </c>
      <c r="I228" s="185" t="str">
        <f t="shared" si="90"/>
        <v/>
      </c>
      <c r="J228" s="186" t="str">
        <f t="shared" si="91"/>
        <v/>
      </c>
    </row>
    <row r="229" spans="1:11" ht="12.75" customHeight="1" x14ac:dyDescent="0.2">
      <c r="A229" s="182"/>
      <c r="B229" s="183"/>
      <c r="C229" s="184" t="str">
        <f t="shared" si="84"/>
        <v/>
      </c>
      <c r="D229" s="184" t="str">
        <f t="shared" si="85"/>
        <v/>
      </c>
      <c r="E229" s="184" t="str">
        <f t="shared" si="86"/>
        <v/>
      </c>
      <c r="F229" s="184" t="str">
        <f t="shared" si="87"/>
        <v/>
      </c>
      <c r="G229" s="185" t="str">
        <f t="shared" si="88"/>
        <v/>
      </c>
      <c r="H229" s="185" t="str">
        <f t="shared" si="89"/>
        <v/>
      </c>
      <c r="I229" s="185" t="str">
        <f t="shared" si="90"/>
        <v/>
      </c>
      <c r="J229" s="186" t="str">
        <f t="shared" si="91"/>
        <v/>
      </c>
    </row>
    <row r="230" spans="1:11" ht="12.75" customHeight="1" x14ac:dyDescent="0.2">
      <c r="A230" s="182"/>
      <c r="B230" s="183"/>
      <c r="C230" s="184" t="str">
        <f t="shared" si="84"/>
        <v/>
      </c>
      <c r="D230" s="184" t="str">
        <f t="shared" si="85"/>
        <v/>
      </c>
      <c r="E230" s="184" t="str">
        <f t="shared" si="86"/>
        <v/>
      </c>
      <c r="F230" s="184" t="str">
        <f t="shared" si="87"/>
        <v/>
      </c>
      <c r="G230" s="185" t="str">
        <f t="shared" si="88"/>
        <v/>
      </c>
      <c r="H230" s="185" t="str">
        <f t="shared" si="89"/>
        <v/>
      </c>
      <c r="I230" s="185" t="str">
        <f t="shared" si="90"/>
        <v/>
      </c>
      <c r="J230" s="186" t="str">
        <f t="shared" si="91"/>
        <v/>
      </c>
    </row>
    <row r="231" spans="1:11" ht="12.75" customHeight="1" x14ac:dyDescent="0.2">
      <c r="A231" s="182"/>
      <c r="B231" s="183"/>
      <c r="C231" s="184" t="str">
        <f t="shared" si="84"/>
        <v/>
      </c>
      <c r="D231" s="184" t="str">
        <f t="shared" si="85"/>
        <v/>
      </c>
      <c r="E231" s="184" t="str">
        <f t="shared" si="86"/>
        <v/>
      </c>
      <c r="F231" s="184" t="str">
        <f t="shared" si="87"/>
        <v/>
      </c>
      <c r="G231" s="185" t="str">
        <f t="shared" si="88"/>
        <v/>
      </c>
      <c r="H231" s="185" t="str">
        <f t="shared" si="89"/>
        <v/>
      </c>
      <c r="I231" s="185" t="str">
        <f t="shared" si="90"/>
        <v/>
      </c>
      <c r="J231" s="186" t="str">
        <f t="shared" si="91"/>
        <v/>
      </c>
    </row>
    <row r="232" spans="1:11" ht="12.75" customHeight="1" x14ac:dyDescent="0.2">
      <c r="A232" s="182"/>
      <c r="B232" s="183"/>
      <c r="C232" s="184" t="str">
        <f t="shared" si="84"/>
        <v/>
      </c>
      <c r="D232" s="184" t="str">
        <f t="shared" si="85"/>
        <v/>
      </c>
      <c r="E232" s="184" t="str">
        <f t="shared" si="86"/>
        <v/>
      </c>
      <c r="F232" s="184" t="str">
        <f t="shared" si="87"/>
        <v/>
      </c>
      <c r="G232" s="185" t="str">
        <f t="shared" si="88"/>
        <v/>
      </c>
      <c r="H232" s="185" t="str">
        <f t="shared" si="89"/>
        <v/>
      </c>
      <c r="I232" s="185" t="str">
        <f t="shared" si="90"/>
        <v/>
      </c>
      <c r="J232" s="186" t="str">
        <f t="shared" si="91"/>
        <v/>
      </c>
    </row>
    <row r="233" spans="1:11" ht="12.75" customHeight="1" x14ac:dyDescent="0.2">
      <c r="A233" s="182"/>
      <c r="B233" s="183"/>
      <c r="C233" s="184" t="str">
        <f t="shared" si="84"/>
        <v/>
      </c>
      <c r="D233" s="184" t="str">
        <f t="shared" si="85"/>
        <v/>
      </c>
      <c r="E233" s="184" t="str">
        <f t="shared" si="86"/>
        <v/>
      </c>
      <c r="F233" s="184" t="str">
        <f t="shared" si="87"/>
        <v/>
      </c>
      <c r="G233" s="185" t="str">
        <f t="shared" si="88"/>
        <v/>
      </c>
      <c r="H233" s="185" t="str">
        <f t="shared" si="89"/>
        <v/>
      </c>
      <c r="I233" s="185" t="str">
        <f t="shared" si="90"/>
        <v/>
      </c>
      <c r="J233" s="186" t="str">
        <f t="shared" si="91"/>
        <v/>
      </c>
    </row>
    <row r="234" spans="1:11" ht="12.75" customHeight="1" x14ac:dyDescent="0.2">
      <c r="A234" s="182"/>
      <c r="B234" s="183"/>
      <c r="C234" s="184" t="str">
        <f t="shared" si="84"/>
        <v/>
      </c>
      <c r="D234" s="184" t="str">
        <f t="shared" si="85"/>
        <v/>
      </c>
      <c r="E234" s="184" t="str">
        <f t="shared" si="86"/>
        <v/>
      </c>
      <c r="F234" s="184" t="str">
        <f t="shared" si="87"/>
        <v/>
      </c>
      <c r="G234" s="185" t="str">
        <f t="shared" si="88"/>
        <v/>
      </c>
      <c r="H234" s="185" t="str">
        <f t="shared" si="89"/>
        <v/>
      </c>
      <c r="I234" s="185" t="str">
        <f t="shared" si="90"/>
        <v/>
      </c>
      <c r="J234" s="186" t="str">
        <f t="shared" si="91"/>
        <v/>
      </c>
    </row>
    <row r="235" spans="1:11" ht="12.75" customHeight="1" x14ac:dyDescent="0.2">
      <c r="A235" s="182"/>
      <c r="B235" s="183"/>
      <c r="C235" s="184" t="str">
        <f t="shared" si="84"/>
        <v/>
      </c>
      <c r="D235" s="184" t="str">
        <f t="shared" si="85"/>
        <v/>
      </c>
      <c r="E235" s="184" t="str">
        <f t="shared" si="86"/>
        <v/>
      </c>
      <c r="F235" s="184" t="str">
        <f t="shared" si="87"/>
        <v/>
      </c>
      <c r="G235" s="185" t="str">
        <f t="shared" si="88"/>
        <v/>
      </c>
      <c r="H235" s="185" t="str">
        <f t="shared" si="89"/>
        <v/>
      </c>
      <c r="I235" s="185" t="str">
        <f t="shared" si="90"/>
        <v/>
      </c>
      <c r="J235" s="186" t="str">
        <f t="shared" si="91"/>
        <v/>
      </c>
    </row>
    <row r="236" spans="1:11" ht="12.75" customHeight="1" x14ac:dyDescent="0.2">
      <c r="A236" s="182"/>
      <c r="B236" s="183"/>
      <c r="C236" s="184" t="str">
        <f t="shared" si="84"/>
        <v/>
      </c>
      <c r="D236" s="184" t="str">
        <f t="shared" si="85"/>
        <v/>
      </c>
      <c r="E236" s="184" t="str">
        <f t="shared" si="86"/>
        <v/>
      </c>
      <c r="F236" s="184" t="str">
        <f t="shared" si="87"/>
        <v/>
      </c>
      <c r="G236" s="185" t="str">
        <f t="shared" si="88"/>
        <v/>
      </c>
      <c r="H236" s="185" t="str">
        <f t="shared" si="89"/>
        <v/>
      </c>
      <c r="I236" s="185" t="str">
        <f t="shared" si="90"/>
        <v/>
      </c>
      <c r="J236" s="186" t="str">
        <f t="shared" si="91"/>
        <v/>
      </c>
    </row>
    <row r="237" spans="1:11" ht="12.75" customHeight="1" x14ac:dyDescent="0.2">
      <c r="A237" s="182"/>
      <c r="B237" s="183"/>
      <c r="C237" s="184" t="str">
        <f t="shared" si="84"/>
        <v/>
      </c>
      <c r="D237" s="184" t="str">
        <f t="shared" si="85"/>
        <v/>
      </c>
      <c r="E237" s="184" t="str">
        <f t="shared" si="86"/>
        <v/>
      </c>
      <c r="F237" s="184" t="str">
        <f t="shared" si="87"/>
        <v/>
      </c>
      <c r="G237" s="185" t="str">
        <f t="shared" si="88"/>
        <v/>
      </c>
      <c r="H237" s="185" t="str">
        <f t="shared" si="89"/>
        <v/>
      </c>
      <c r="I237" s="185" t="str">
        <f t="shared" si="90"/>
        <v/>
      </c>
      <c r="J237" s="186" t="str">
        <f t="shared" si="91"/>
        <v/>
      </c>
    </row>
    <row r="238" spans="1:11" ht="12.75" customHeight="1" x14ac:dyDescent="0.2">
      <c r="A238" s="182"/>
      <c r="B238" s="183"/>
      <c r="C238" s="184" t="str">
        <f t="shared" si="84"/>
        <v/>
      </c>
      <c r="D238" s="184" t="str">
        <f t="shared" si="85"/>
        <v/>
      </c>
      <c r="E238" s="184" t="str">
        <f t="shared" si="86"/>
        <v/>
      </c>
      <c r="F238" s="184" t="str">
        <f t="shared" si="87"/>
        <v/>
      </c>
      <c r="G238" s="185" t="str">
        <f t="shared" si="88"/>
        <v/>
      </c>
      <c r="H238" s="185" t="str">
        <f t="shared" si="89"/>
        <v/>
      </c>
      <c r="I238" s="185" t="str">
        <f t="shared" si="90"/>
        <v/>
      </c>
      <c r="J238" s="186" t="str">
        <f t="shared" si="91"/>
        <v/>
      </c>
    </row>
    <row r="239" spans="1:11" ht="12.75" customHeight="1" x14ac:dyDescent="0.2">
      <c r="A239" s="182"/>
      <c r="B239" s="183"/>
      <c r="C239" s="184" t="str">
        <f t="shared" si="84"/>
        <v/>
      </c>
      <c r="D239" s="184" t="str">
        <f t="shared" si="85"/>
        <v/>
      </c>
      <c r="E239" s="184" t="str">
        <f t="shared" si="86"/>
        <v/>
      </c>
      <c r="F239" s="184" t="str">
        <f t="shared" si="87"/>
        <v/>
      </c>
      <c r="G239" s="185" t="str">
        <f t="shared" si="88"/>
        <v/>
      </c>
      <c r="H239" s="185" t="str">
        <f t="shared" si="89"/>
        <v/>
      </c>
      <c r="I239" s="185" t="str">
        <f t="shared" si="90"/>
        <v/>
      </c>
      <c r="J239" s="186" t="str">
        <f t="shared" si="91"/>
        <v/>
      </c>
    </row>
    <row r="240" spans="1:11" ht="12.75" customHeight="1" x14ac:dyDescent="0.2">
      <c r="A240" s="182"/>
      <c r="B240" s="183"/>
      <c r="C240" s="184" t="str">
        <f t="shared" si="84"/>
        <v/>
      </c>
      <c r="D240" s="184" t="str">
        <f t="shared" si="85"/>
        <v/>
      </c>
      <c r="E240" s="184" t="str">
        <f t="shared" si="86"/>
        <v/>
      </c>
      <c r="F240" s="184" t="str">
        <f t="shared" si="87"/>
        <v/>
      </c>
      <c r="G240" s="185" t="str">
        <f t="shared" si="88"/>
        <v/>
      </c>
      <c r="H240" s="185" t="str">
        <f t="shared" si="89"/>
        <v/>
      </c>
      <c r="I240" s="185" t="str">
        <f t="shared" si="90"/>
        <v/>
      </c>
      <c r="J240" s="186" t="str">
        <f t="shared" si="91"/>
        <v/>
      </c>
    </row>
    <row r="241" spans="1:10" ht="12.75" customHeight="1" x14ac:dyDescent="0.2">
      <c r="A241" s="182"/>
      <c r="B241" s="183"/>
      <c r="C241" s="184" t="str">
        <f t="shared" si="84"/>
        <v/>
      </c>
      <c r="D241" s="184" t="str">
        <f t="shared" si="85"/>
        <v/>
      </c>
      <c r="E241" s="184" t="str">
        <f t="shared" si="86"/>
        <v/>
      </c>
      <c r="F241" s="184" t="str">
        <f t="shared" si="87"/>
        <v/>
      </c>
      <c r="G241" s="185" t="str">
        <f t="shared" si="88"/>
        <v/>
      </c>
      <c r="H241" s="185" t="str">
        <f t="shared" si="89"/>
        <v/>
      </c>
      <c r="I241" s="185" t="str">
        <f t="shared" si="90"/>
        <v/>
      </c>
      <c r="J241" s="186" t="str">
        <f t="shared" si="91"/>
        <v/>
      </c>
    </row>
    <row r="242" spans="1:10" ht="12.75" customHeight="1" x14ac:dyDescent="0.2">
      <c r="A242" s="182"/>
      <c r="B242" s="183"/>
      <c r="C242" s="184" t="str">
        <f t="shared" si="84"/>
        <v/>
      </c>
      <c r="D242" s="184" t="str">
        <f t="shared" si="85"/>
        <v/>
      </c>
      <c r="E242" s="184" t="str">
        <f t="shared" si="86"/>
        <v/>
      </c>
      <c r="F242" s="184" t="str">
        <f t="shared" si="87"/>
        <v/>
      </c>
      <c r="G242" s="185" t="str">
        <f t="shared" si="88"/>
        <v/>
      </c>
      <c r="H242" s="185" t="str">
        <f t="shared" si="89"/>
        <v/>
      </c>
      <c r="I242" s="185" t="str">
        <f t="shared" si="90"/>
        <v/>
      </c>
      <c r="J242" s="186" t="str">
        <f t="shared" si="91"/>
        <v/>
      </c>
    </row>
    <row r="243" spans="1:10" ht="12.75" customHeight="1" x14ac:dyDescent="0.2">
      <c r="A243" s="182"/>
      <c r="B243" s="183"/>
      <c r="C243" s="184" t="str">
        <f t="shared" si="84"/>
        <v/>
      </c>
      <c r="D243" s="184" t="str">
        <f t="shared" si="85"/>
        <v/>
      </c>
      <c r="E243" s="184" t="str">
        <f t="shared" si="86"/>
        <v/>
      </c>
      <c r="F243" s="184" t="str">
        <f t="shared" si="87"/>
        <v/>
      </c>
      <c r="G243" s="185" t="str">
        <f t="shared" si="88"/>
        <v/>
      </c>
      <c r="H243" s="185" t="str">
        <f t="shared" si="89"/>
        <v/>
      </c>
      <c r="I243" s="185" t="str">
        <f t="shared" si="90"/>
        <v/>
      </c>
      <c r="J243" s="186" t="str">
        <f t="shared" si="91"/>
        <v/>
      </c>
    </row>
    <row r="244" spans="1:10" ht="12.75" customHeight="1" x14ac:dyDescent="0.2">
      <c r="A244" s="182"/>
      <c r="B244" s="188"/>
      <c r="C244" s="184" t="str">
        <f t="shared" si="84"/>
        <v/>
      </c>
      <c r="D244" s="184" t="str">
        <f>IF($A244&lt;&gt;"",$B244/100*(VLOOKUP($A244,Alimenti,2)),"")</f>
        <v/>
      </c>
      <c r="E244" s="184" t="str">
        <f>IF($A244&lt;&gt;"",$B244/100*(VLOOKUP($A244,Alimenti,2)),"")</f>
        <v/>
      </c>
      <c r="F244" s="184" t="str">
        <f>IF($A244&lt;&gt;"",$B244/100*(VLOOKUP($A244,Alimenti,2)),"")</f>
        <v/>
      </c>
      <c r="G244" s="185" t="str">
        <f t="shared" si="88"/>
        <v/>
      </c>
      <c r="H244" s="185" t="str">
        <f t="shared" si="89"/>
        <v/>
      </c>
      <c r="I244" s="185" t="str">
        <f t="shared" si="90"/>
        <v/>
      </c>
      <c r="J244" s="186" t="str">
        <f t="shared" si="91"/>
        <v/>
      </c>
    </row>
    <row r="245" spans="1:10" ht="12.75" customHeight="1" x14ac:dyDescent="0.2">
      <c r="A245" s="35" t="s">
        <v>328</v>
      </c>
      <c r="B245" s="189">
        <f>SUM(B225:B244)</f>
        <v>0</v>
      </c>
      <c r="C245" s="190">
        <f>SUM(C225:C244)</f>
        <v>0</v>
      </c>
      <c r="D245" s="190">
        <f>SUM(D225:D244)</f>
        <v>0</v>
      </c>
      <c r="E245" s="190">
        <f>SUM(E225:E244)</f>
        <v>0</v>
      </c>
      <c r="F245" s="190">
        <f>SUM(F225:F244)</f>
        <v>0</v>
      </c>
      <c r="G245" s="191">
        <f t="shared" si="88"/>
        <v>0</v>
      </c>
      <c r="H245" s="191">
        <f t="shared" si="89"/>
        <v>0</v>
      </c>
      <c r="I245" s="191">
        <f t="shared" si="90"/>
        <v>0</v>
      </c>
      <c r="J245" s="70">
        <f>SUM(J225:J244)</f>
        <v>0</v>
      </c>
    </row>
    <row r="246" spans="1:10" ht="12.75" customHeight="1" x14ac:dyDescent="0.2">
      <c r="A246" s="191" t="s">
        <v>329</v>
      </c>
      <c r="B246" s="192"/>
      <c r="C246" s="192"/>
      <c r="D246" s="193">
        <f>IF(C245&lt;&gt;0,D245*4/C245,0)</f>
        <v>0</v>
      </c>
      <c r="E246" s="193">
        <f>IF(C245&lt;&gt;0,E245*3.75/C245,0)</f>
        <v>0</v>
      </c>
      <c r="F246" s="193">
        <f>IF(C245&lt;&gt;0,F245*9/C245,0)</f>
        <v>0</v>
      </c>
      <c r="G246" s="192"/>
      <c r="H246" s="192"/>
      <c r="I246" s="192"/>
      <c r="J246" s="192"/>
    </row>
    <row r="247" spans="1:10" ht="12.75" customHeight="1" x14ac:dyDescent="0.2">
      <c r="A247" s="182"/>
      <c r="B247" s="183"/>
      <c r="C247" s="184" t="str">
        <f t="shared" ref="C247:C266" si="92">IF($A247&lt;&gt;"",$B247/100*(VLOOKUP($A247,Alimenti,2)),"")</f>
        <v/>
      </c>
      <c r="D247" s="184" t="str">
        <f t="shared" ref="D247:D265" si="93">IF($A247&lt;&gt;"",$B247/100*(VLOOKUP($A247,Alimenti,3)),"")</f>
        <v/>
      </c>
      <c r="E247" s="184" t="str">
        <f t="shared" ref="E247:E265" si="94">IF($A247&lt;&gt;"",$B247/100*(VLOOKUP($A247,Alimenti,4)),"")</f>
        <v/>
      </c>
      <c r="F247" s="184" t="str">
        <f t="shared" ref="F247:F265" si="95">IF($A247&lt;&gt;"",$B247/100*(VLOOKUP($A247,Alimenti,5)),"")</f>
        <v/>
      </c>
      <c r="G247" s="185" t="str">
        <f t="shared" ref="G247:G267" si="96">IF(D247&lt;&gt;"",ROUND(D247/7,0),"")</f>
        <v/>
      </c>
      <c r="H247" s="185" t="str">
        <f t="shared" ref="H247:H267" si="97">IF(E247&lt;&gt;"",ROUND(E247/9,0),"")</f>
        <v/>
      </c>
      <c r="I247" s="185" t="str">
        <f t="shared" ref="I247:I267" si="98">IF(F247&lt;&gt;"",ROUND(F247/3,0),"")</f>
        <v/>
      </c>
      <c r="J247" s="186" t="str">
        <f t="shared" ref="J247:J266" si="99">IF(C247&lt;&gt;"",C247/3.6,"")</f>
        <v/>
      </c>
    </row>
    <row r="248" spans="1:10" ht="12.75" customHeight="1" x14ac:dyDescent="0.2">
      <c r="A248" s="182"/>
      <c r="B248" s="183"/>
      <c r="C248" s="184" t="str">
        <f t="shared" si="92"/>
        <v/>
      </c>
      <c r="D248" s="184" t="str">
        <f t="shared" si="93"/>
        <v/>
      </c>
      <c r="E248" s="184" t="str">
        <f t="shared" si="94"/>
        <v/>
      </c>
      <c r="F248" s="184" t="str">
        <f t="shared" si="95"/>
        <v/>
      </c>
      <c r="G248" s="185" t="str">
        <f t="shared" si="96"/>
        <v/>
      </c>
      <c r="H248" s="185" t="str">
        <f t="shared" si="97"/>
        <v/>
      </c>
      <c r="I248" s="185" t="str">
        <f t="shared" si="98"/>
        <v/>
      </c>
      <c r="J248" s="186" t="str">
        <f t="shared" si="99"/>
        <v/>
      </c>
    </row>
    <row r="249" spans="1:10" ht="12.75" customHeight="1" x14ac:dyDescent="0.2">
      <c r="A249" s="182"/>
      <c r="B249" s="183"/>
      <c r="C249" s="184" t="str">
        <f t="shared" si="92"/>
        <v/>
      </c>
      <c r="D249" s="184" t="str">
        <f t="shared" si="93"/>
        <v/>
      </c>
      <c r="E249" s="184" t="str">
        <f t="shared" si="94"/>
        <v/>
      </c>
      <c r="F249" s="184" t="str">
        <f t="shared" si="95"/>
        <v/>
      </c>
      <c r="G249" s="185" t="str">
        <f t="shared" si="96"/>
        <v/>
      </c>
      <c r="H249" s="185" t="str">
        <f t="shared" si="97"/>
        <v/>
      </c>
      <c r="I249" s="185" t="str">
        <f t="shared" si="98"/>
        <v/>
      </c>
      <c r="J249" s="186" t="str">
        <f t="shared" si="99"/>
        <v/>
      </c>
    </row>
    <row r="250" spans="1:10" ht="12.75" customHeight="1" x14ac:dyDescent="0.2">
      <c r="A250" s="182"/>
      <c r="B250" s="183"/>
      <c r="C250" s="184" t="str">
        <f t="shared" si="92"/>
        <v/>
      </c>
      <c r="D250" s="184" t="str">
        <f t="shared" si="93"/>
        <v/>
      </c>
      <c r="E250" s="184" t="str">
        <f t="shared" si="94"/>
        <v/>
      </c>
      <c r="F250" s="184" t="str">
        <f t="shared" si="95"/>
        <v/>
      </c>
      <c r="G250" s="185" t="str">
        <f t="shared" si="96"/>
        <v/>
      </c>
      <c r="H250" s="185" t="str">
        <f t="shared" si="97"/>
        <v/>
      </c>
      <c r="I250" s="185" t="str">
        <f t="shared" si="98"/>
        <v/>
      </c>
      <c r="J250" s="186" t="str">
        <f t="shared" si="99"/>
        <v/>
      </c>
    </row>
    <row r="251" spans="1:10" ht="12.75" customHeight="1" x14ac:dyDescent="0.2">
      <c r="A251" s="182"/>
      <c r="B251" s="183"/>
      <c r="C251" s="184" t="str">
        <f t="shared" si="92"/>
        <v/>
      </c>
      <c r="D251" s="184" t="str">
        <f t="shared" si="93"/>
        <v/>
      </c>
      <c r="E251" s="184" t="str">
        <f t="shared" si="94"/>
        <v/>
      </c>
      <c r="F251" s="184" t="str">
        <f t="shared" si="95"/>
        <v/>
      </c>
      <c r="G251" s="185" t="str">
        <f t="shared" si="96"/>
        <v/>
      </c>
      <c r="H251" s="185" t="str">
        <f t="shared" si="97"/>
        <v/>
      </c>
      <c r="I251" s="185" t="str">
        <f t="shared" si="98"/>
        <v/>
      </c>
      <c r="J251" s="186" t="str">
        <f t="shared" si="99"/>
        <v/>
      </c>
    </row>
    <row r="252" spans="1:10" ht="12.75" customHeight="1" x14ac:dyDescent="0.2">
      <c r="A252" s="182"/>
      <c r="B252" s="183"/>
      <c r="C252" s="184" t="str">
        <f t="shared" si="92"/>
        <v/>
      </c>
      <c r="D252" s="184" t="str">
        <f t="shared" si="93"/>
        <v/>
      </c>
      <c r="E252" s="184" t="str">
        <f t="shared" si="94"/>
        <v/>
      </c>
      <c r="F252" s="184" t="str">
        <f t="shared" si="95"/>
        <v/>
      </c>
      <c r="G252" s="185" t="str">
        <f t="shared" si="96"/>
        <v/>
      </c>
      <c r="H252" s="185" t="str">
        <f t="shared" si="97"/>
        <v/>
      </c>
      <c r="I252" s="185" t="str">
        <f t="shared" si="98"/>
        <v/>
      </c>
      <c r="J252" s="186" t="str">
        <f t="shared" si="99"/>
        <v/>
      </c>
    </row>
    <row r="253" spans="1:10" ht="12.75" customHeight="1" x14ac:dyDescent="0.2">
      <c r="A253" s="182"/>
      <c r="B253" s="183"/>
      <c r="C253" s="184" t="str">
        <f t="shared" si="92"/>
        <v/>
      </c>
      <c r="D253" s="184" t="str">
        <f t="shared" si="93"/>
        <v/>
      </c>
      <c r="E253" s="184" t="str">
        <f t="shared" si="94"/>
        <v/>
      </c>
      <c r="F253" s="184" t="str">
        <f t="shared" si="95"/>
        <v/>
      </c>
      <c r="G253" s="185" t="str">
        <f t="shared" si="96"/>
        <v/>
      </c>
      <c r="H253" s="185" t="str">
        <f t="shared" si="97"/>
        <v/>
      </c>
      <c r="I253" s="185" t="str">
        <f t="shared" si="98"/>
        <v/>
      </c>
      <c r="J253" s="186" t="str">
        <f t="shared" si="99"/>
        <v/>
      </c>
    </row>
    <row r="254" spans="1:10" ht="12.75" customHeight="1" x14ac:dyDescent="0.2">
      <c r="A254" s="182"/>
      <c r="B254" s="183"/>
      <c r="C254" s="184" t="str">
        <f t="shared" si="92"/>
        <v/>
      </c>
      <c r="D254" s="184" t="str">
        <f t="shared" si="93"/>
        <v/>
      </c>
      <c r="E254" s="184" t="str">
        <f t="shared" si="94"/>
        <v/>
      </c>
      <c r="F254" s="184" t="str">
        <f t="shared" si="95"/>
        <v/>
      </c>
      <c r="G254" s="185" t="str">
        <f t="shared" si="96"/>
        <v/>
      </c>
      <c r="H254" s="185" t="str">
        <f t="shared" si="97"/>
        <v/>
      </c>
      <c r="I254" s="185" t="str">
        <f t="shared" si="98"/>
        <v/>
      </c>
      <c r="J254" s="186" t="str">
        <f t="shared" si="99"/>
        <v/>
      </c>
    </row>
    <row r="255" spans="1:10" ht="12.75" customHeight="1" x14ac:dyDescent="0.2">
      <c r="A255" s="182"/>
      <c r="B255" s="183"/>
      <c r="C255" s="184" t="str">
        <f t="shared" si="92"/>
        <v/>
      </c>
      <c r="D255" s="184" t="str">
        <f t="shared" si="93"/>
        <v/>
      </c>
      <c r="E255" s="184" t="str">
        <f t="shared" si="94"/>
        <v/>
      </c>
      <c r="F255" s="184" t="str">
        <f t="shared" si="95"/>
        <v/>
      </c>
      <c r="G255" s="185" t="str">
        <f t="shared" si="96"/>
        <v/>
      </c>
      <c r="H255" s="185" t="str">
        <f t="shared" si="97"/>
        <v/>
      </c>
      <c r="I255" s="185" t="str">
        <f t="shared" si="98"/>
        <v/>
      </c>
      <c r="J255" s="186" t="str">
        <f t="shared" si="99"/>
        <v/>
      </c>
    </row>
    <row r="256" spans="1:10" ht="12.75" customHeight="1" x14ac:dyDescent="0.2">
      <c r="A256" s="182"/>
      <c r="B256" s="183"/>
      <c r="C256" s="184" t="str">
        <f t="shared" si="92"/>
        <v/>
      </c>
      <c r="D256" s="184" t="str">
        <f t="shared" si="93"/>
        <v/>
      </c>
      <c r="E256" s="184" t="str">
        <f t="shared" si="94"/>
        <v/>
      </c>
      <c r="F256" s="184" t="str">
        <f t="shared" si="95"/>
        <v/>
      </c>
      <c r="G256" s="185" t="str">
        <f t="shared" si="96"/>
        <v/>
      </c>
      <c r="H256" s="185" t="str">
        <f t="shared" si="97"/>
        <v/>
      </c>
      <c r="I256" s="185" t="str">
        <f t="shared" si="98"/>
        <v/>
      </c>
      <c r="J256" s="186" t="str">
        <f t="shared" si="99"/>
        <v/>
      </c>
    </row>
    <row r="257" spans="1:10" ht="12.75" customHeight="1" x14ac:dyDescent="0.2">
      <c r="A257" s="182"/>
      <c r="B257" s="183"/>
      <c r="C257" s="184" t="str">
        <f t="shared" si="92"/>
        <v/>
      </c>
      <c r="D257" s="184" t="str">
        <f t="shared" si="93"/>
        <v/>
      </c>
      <c r="E257" s="184" t="str">
        <f t="shared" si="94"/>
        <v/>
      </c>
      <c r="F257" s="184" t="str">
        <f t="shared" si="95"/>
        <v/>
      </c>
      <c r="G257" s="185" t="str">
        <f t="shared" si="96"/>
        <v/>
      </c>
      <c r="H257" s="185" t="str">
        <f t="shared" si="97"/>
        <v/>
      </c>
      <c r="I257" s="185" t="str">
        <f t="shared" si="98"/>
        <v/>
      </c>
      <c r="J257" s="186" t="str">
        <f t="shared" si="99"/>
        <v/>
      </c>
    </row>
    <row r="258" spans="1:10" ht="12.75" customHeight="1" x14ac:dyDescent="0.2">
      <c r="A258" s="182"/>
      <c r="B258" s="183"/>
      <c r="C258" s="184" t="str">
        <f t="shared" si="92"/>
        <v/>
      </c>
      <c r="D258" s="184" t="str">
        <f t="shared" si="93"/>
        <v/>
      </c>
      <c r="E258" s="184" t="str">
        <f t="shared" si="94"/>
        <v/>
      </c>
      <c r="F258" s="184" t="str">
        <f t="shared" si="95"/>
        <v/>
      </c>
      <c r="G258" s="185" t="str">
        <f t="shared" si="96"/>
        <v/>
      </c>
      <c r="H258" s="185" t="str">
        <f t="shared" si="97"/>
        <v/>
      </c>
      <c r="I258" s="185" t="str">
        <f t="shared" si="98"/>
        <v/>
      </c>
      <c r="J258" s="186" t="str">
        <f t="shared" si="99"/>
        <v/>
      </c>
    </row>
    <row r="259" spans="1:10" ht="12.75" customHeight="1" x14ac:dyDescent="0.2">
      <c r="A259" s="182"/>
      <c r="B259" s="183"/>
      <c r="C259" s="184" t="str">
        <f t="shared" si="92"/>
        <v/>
      </c>
      <c r="D259" s="184" t="str">
        <f t="shared" si="93"/>
        <v/>
      </c>
      <c r="E259" s="184" t="str">
        <f t="shared" si="94"/>
        <v/>
      </c>
      <c r="F259" s="184" t="str">
        <f t="shared" si="95"/>
        <v/>
      </c>
      <c r="G259" s="185" t="str">
        <f t="shared" si="96"/>
        <v/>
      </c>
      <c r="H259" s="185" t="str">
        <f t="shared" si="97"/>
        <v/>
      </c>
      <c r="I259" s="185" t="str">
        <f t="shared" si="98"/>
        <v/>
      </c>
      <c r="J259" s="186" t="str">
        <f t="shared" si="99"/>
        <v/>
      </c>
    </row>
    <row r="260" spans="1:10" ht="12.75" customHeight="1" x14ac:dyDescent="0.2">
      <c r="A260" s="182"/>
      <c r="B260" s="183"/>
      <c r="C260" s="184" t="str">
        <f t="shared" si="92"/>
        <v/>
      </c>
      <c r="D260" s="184" t="str">
        <f t="shared" si="93"/>
        <v/>
      </c>
      <c r="E260" s="184" t="str">
        <f t="shared" si="94"/>
        <v/>
      </c>
      <c r="F260" s="184" t="str">
        <f t="shared" si="95"/>
        <v/>
      </c>
      <c r="G260" s="185" t="str">
        <f t="shared" si="96"/>
        <v/>
      </c>
      <c r="H260" s="185" t="str">
        <f t="shared" si="97"/>
        <v/>
      </c>
      <c r="I260" s="185" t="str">
        <f t="shared" si="98"/>
        <v/>
      </c>
      <c r="J260" s="186" t="str">
        <f t="shared" si="99"/>
        <v/>
      </c>
    </row>
    <row r="261" spans="1:10" ht="12.75" customHeight="1" x14ac:dyDescent="0.2">
      <c r="A261" s="182"/>
      <c r="B261" s="183"/>
      <c r="C261" s="184" t="str">
        <f t="shared" si="92"/>
        <v/>
      </c>
      <c r="D261" s="184" t="str">
        <f t="shared" si="93"/>
        <v/>
      </c>
      <c r="E261" s="184" t="str">
        <f t="shared" si="94"/>
        <v/>
      </c>
      <c r="F261" s="184" t="str">
        <f t="shared" si="95"/>
        <v/>
      </c>
      <c r="G261" s="185" t="str">
        <f t="shared" si="96"/>
        <v/>
      </c>
      <c r="H261" s="185" t="str">
        <f t="shared" si="97"/>
        <v/>
      </c>
      <c r="I261" s="185" t="str">
        <f t="shared" si="98"/>
        <v/>
      </c>
      <c r="J261" s="186" t="str">
        <f t="shared" si="99"/>
        <v/>
      </c>
    </row>
    <row r="262" spans="1:10" ht="12.75" customHeight="1" x14ac:dyDescent="0.2">
      <c r="A262" s="182"/>
      <c r="B262" s="183"/>
      <c r="C262" s="184" t="str">
        <f t="shared" si="92"/>
        <v/>
      </c>
      <c r="D262" s="184" t="str">
        <f t="shared" si="93"/>
        <v/>
      </c>
      <c r="E262" s="184" t="str">
        <f t="shared" si="94"/>
        <v/>
      </c>
      <c r="F262" s="184" t="str">
        <f t="shared" si="95"/>
        <v/>
      </c>
      <c r="G262" s="185" t="str">
        <f t="shared" si="96"/>
        <v/>
      </c>
      <c r="H262" s="185" t="str">
        <f t="shared" si="97"/>
        <v/>
      </c>
      <c r="I262" s="185" t="str">
        <f t="shared" si="98"/>
        <v/>
      </c>
      <c r="J262" s="186" t="str">
        <f t="shared" si="99"/>
        <v/>
      </c>
    </row>
    <row r="263" spans="1:10" ht="12.75" customHeight="1" x14ac:dyDescent="0.2">
      <c r="A263" s="182"/>
      <c r="B263" s="183"/>
      <c r="C263" s="184" t="str">
        <f t="shared" si="92"/>
        <v/>
      </c>
      <c r="D263" s="184" t="str">
        <f t="shared" si="93"/>
        <v/>
      </c>
      <c r="E263" s="184" t="str">
        <f t="shared" si="94"/>
        <v/>
      </c>
      <c r="F263" s="184" t="str">
        <f t="shared" si="95"/>
        <v/>
      </c>
      <c r="G263" s="185" t="str">
        <f t="shared" si="96"/>
        <v/>
      </c>
      <c r="H263" s="185" t="str">
        <f t="shared" si="97"/>
        <v/>
      </c>
      <c r="I263" s="185" t="str">
        <f t="shared" si="98"/>
        <v/>
      </c>
      <c r="J263" s="186" t="str">
        <f t="shared" si="99"/>
        <v/>
      </c>
    </row>
    <row r="264" spans="1:10" ht="12.75" customHeight="1" x14ac:dyDescent="0.2">
      <c r="A264" s="182"/>
      <c r="B264" s="183"/>
      <c r="C264" s="184" t="str">
        <f t="shared" si="92"/>
        <v/>
      </c>
      <c r="D264" s="184" t="str">
        <f t="shared" si="93"/>
        <v/>
      </c>
      <c r="E264" s="184" t="str">
        <f t="shared" si="94"/>
        <v/>
      </c>
      <c r="F264" s="184" t="str">
        <f t="shared" si="95"/>
        <v/>
      </c>
      <c r="G264" s="185" t="str">
        <f t="shared" si="96"/>
        <v/>
      </c>
      <c r="H264" s="185" t="str">
        <f t="shared" si="97"/>
        <v/>
      </c>
      <c r="I264" s="185" t="str">
        <f t="shared" si="98"/>
        <v/>
      </c>
      <c r="J264" s="186" t="str">
        <f t="shared" si="99"/>
        <v/>
      </c>
    </row>
    <row r="265" spans="1:10" ht="12.75" customHeight="1" x14ac:dyDescent="0.2">
      <c r="A265" s="182"/>
      <c r="B265" s="183"/>
      <c r="C265" s="184" t="str">
        <f t="shared" si="92"/>
        <v/>
      </c>
      <c r="D265" s="184" t="str">
        <f t="shared" si="93"/>
        <v/>
      </c>
      <c r="E265" s="184" t="str">
        <f t="shared" si="94"/>
        <v/>
      </c>
      <c r="F265" s="184" t="str">
        <f t="shared" si="95"/>
        <v/>
      </c>
      <c r="G265" s="185" t="str">
        <f t="shared" si="96"/>
        <v/>
      </c>
      <c r="H265" s="185" t="str">
        <f t="shared" si="97"/>
        <v/>
      </c>
      <c r="I265" s="185" t="str">
        <f t="shared" si="98"/>
        <v/>
      </c>
      <c r="J265" s="186" t="str">
        <f t="shared" si="99"/>
        <v/>
      </c>
    </row>
    <row r="266" spans="1:10" ht="12.75" customHeight="1" x14ac:dyDescent="0.2">
      <c r="A266" s="182"/>
      <c r="B266" s="188"/>
      <c r="C266" s="184" t="str">
        <f t="shared" si="92"/>
        <v/>
      </c>
      <c r="D266" s="184" t="str">
        <f>IF($A266&lt;&gt;"",$B266/100*(VLOOKUP($A266,Alimenti,2)),"")</f>
        <v/>
      </c>
      <c r="E266" s="184" t="str">
        <f>IF($A266&lt;&gt;"",$B266/100*(VLOOKUP($A266,Alimenti,2)),"")</f>
        <v/>
      </c>
      <c r="F266" s="184" t="str">
        <f>IF($A266&lt;&gt;"",$B266/100*(VLOOKUP($A266,Alimenti,2)),"")</f>
        <v/>
      </c>
      <c r="G266" s="185" t="str">
        <f t="shared" si="96"/>
        <v/>
      </c>
      <c r="H266" s="185" t="str">
        <f t="shared" si="97"/>
        <v/>
      </c>
      <c r="I266" s="185" t="str">
        <f t="shared" si="98"/>
        <v/>
      </c>
      <c r="J266" s="186" t="str">
        <f t="shared" si="99"/>
        <v/>
      </c>
    </row>
    <row r="267" spans="1:10" ht="12.75" customHeight="1" x14ac:dyDescent="0.2">
      <c r="A267" s="35" t="s">
        <v>328</v>
      </c>
      <c r="B267" s="189">
        <f>SUM(B247:B266)</f>
        <v>0</v>
      </c>
      <c r="C267" s="190">
        <f>SUM(C247:C266)</f>
        <v>0</v>
      </c>
      <c r="D267" s="190">
        <f>SUM(D247:D266)</f>
        <v>0</v>
      </c>
      <c r="E267" s="190">
        <f>SUM(E247:E266)</f>
        <v>0</v>
      </c>
      <c r="F267" s="190">
        <f>SUM(F247:F266)</f>
        <v>0</v>
      </c>
      <c r="G267" s="191">
        <f t="shared" si="96"/>
        <v>0</v>
      </c>
      <c r="H267" s="191">
        <f t="shared" si="97"/>
        <v>0</v>
      </c>
      <c r="I267" s="191">
        <f t="shared" si="98"/>
        <v>0</v>
      </c>
      <c r="J267" s="70">
        <f>SUM(J247:J266)</f>
        <v>0</v>
      </c>
    </row>
    <row r="268" spans="1:10" ht="12.75" customHeight="1" x14ac:dyDescent="0.2">
      <c r="A268" s="191" t="s">
        <v>329</v>
      </c>
      <c r="B268" s="192"/>
      <c r="C268" s="192"/>
      <c r="D268" s="193">
        <f>IF(C267&lt;&gt;0,D267*4/C267,0)</f>
        <v>0</v>
      </c>
      <c r="E268" s="193">
        <f>IF(C267&lt;&gt;0,E267*3.75/C267,0)</f>
        <v>0</v>
      </c>
      <c r="F268" s="193">
        <f>IF(C267&lt;&gt;0,F267*9/C267,0)</f>
        <v>0</v>
      </c>
      <c r="G268" s="192"/>
      <c r="H268" s="192"/>
      <c r="I268" s="192"/>
      <c r="J268" s="192"/>
    </row>
    <row r="269" spans="1:10" ht="12.75" customHeight="1" x14ac:dyDescent="0.2">
      <c r="A269" s="182"/>
      <c r="B269" s="183"/>
      <c r="C269" s="184" t="str">
        <f t="shared" ref="C269:C288" si="100">IF($A269&lt;&gt;"",$B269/100*(VLOOKUP($A269,Alimenti,2)),"")</f>
        <v/>
      </c>
      <c r="D269" s="184" t="str">
        <f t="shared" ref="D269:D287" si="101">IF($A269&lt;&gt;"",$B269/100*(VLOOKUP($A269,Alimenti,3)),"")</f>
        <v/>
      </c>
      <c r="E269" s="184" t="str">
        <f t="shared" ref="E269:E287" si="102">IF($A269&lt;&gt;"",$B269/100*(VLOOKUP($A269,Alimenti,4)),"")</f>
        <v/>
      </c>
      <c r="F269" s="184" t="str">
        <f t="shared" ref="F269:F287" si="103">IF($A269&lt;&gt;"",$B269/100*(VLOOKUP($A269,Alimenti,5)),"")</f>
        <v/>
      </c>
      <c r="G269" s="185" t="str">
        <f t="shared" ref="G269:G289" si="104">IF(D269&lt;&gt;"",ROUND(D269/7,0),"")</f>
        <v/>
      </c>
      <c r="H269" s="185" t="str">
        <f t="shared" ref="H269:H289" si="105">IF(E269&lt;&gt;"",ROUND(E269/9,0),"")</f>
        <v/>
      </c>
      <c r="I269" s="185" t="str">
        <f t="shared" ref="I269:I289" si="106">IF(F269&lt;&gt;"",ROUND(F269/3,0),"")</f>
        <v/>
      </c>
      <c r="J269" s="186" t="str">
        <f t="shared" ref="J269:J288" si="107">IF(C269&lt;&gt;"",C269/3.6,"")</f>
        <v/>
      </c>
    </row>
    <row r="270" spans="1:10" ht="12.75" customHeight="1" x14ac:dyDescent="0.2">
      <c r="A270" s="182"/>
      <c r="B270" s="183"/>
      <c r="C270" s="184" t="str">
        <f t="shared" si="100"/>
        <v/>
      </c>
      <c r="D270" s="184" t="str">
        <f t="shared" si="101"/>
        <v/>
      </c>
      <c r="E270" s="184" t="str">
        <f t="shared" si="102"/>
        <v/>
      </c>
      <c r="F270" s="184" t="str">
        <f t="shared" si="103"/>
        <v/>
      </c>
      <c r="G270" s="185" t="str">
        <f t="shared" si="104"/>
        <v/>
      </c>
      <c r="H270" s="185" t="str">
        <f t="shared" si="105"/>
        <v/>
      </c>
      <c r="I270" s="185" t="str">
        <f t="shared" si="106"/>
        <v/>
      </c>
      <c r="J270" s="186" t="str">
        <f t="shared" si="107"/>
        <v/>
      </c>
    </row>
    <row r="271" spans="1:10" ht="12.75" customHeight="1" x14ac:dyDescent="0.2">
      <c r="A271" s="182"/>
      <c r="B271" s="183"/>
      <c r="C271" s="184" t="str">
        <f t="shared" si="100"/>
        <v/>
      </c>
      <c r="D271" s="184" t="str">
        <f t="shared" si="101"/>
        <v/>
      </c>
      <c r="E271" s="184" t="str">
        <f t="shared" si="102"/>
        <v/>
      </c>
      <c r="F271" s="184" t="str">
        <f t="shared" si="103"/>
        <v/>
      </c>
      <c r="G271" s="185" t="str">
        <f t="shared" si="104"/>
        <v/>
      </c>
      <c r="H271" s="185" t="str">
        <f t="shared" si="105"/>
        <v/>
      </c>
      <c r="I271" s="185" t="str">
        <f t="shared" si="106"/>
        <v/>
      </c>
      <c r="J271" s="186" t="str">
        <f t="shared" si="107"/>
        <v/>
      </c>
    </row>
    <row r="272" spans="1:10" ht="12.75" customHeight="1" x14ac:dyDescent="0.2">
      <c r="A272" s="182"/>
      <c r="B272" s="183"/>
      <c r="C272" s="184" t="str">
        <f t="shared" si="100"/>
        <v/>
      </c>
      <c r="D272" s="184" t="str">
        <f t="shared" si="101"/>
        <v/>
      </c>
      <c r="E272" s="184" t="str">
        <f t="shared" si="102"/>
        <v/>
      </c>
      <c r="F272" s="184" t="str">
        <f t="shared" si="103"/>
        <v/>
      </c>
      <c r="G272" s="185" t="str">
        <f t="shared" si="104"/>
        <v/>
      </c>
      <c r="H272" s="185" t="str">
        <f t="shared" si="105"/>
        <v/>
      </c>
      <c r="I272" s="185" t="str">
        <f t="shared" si="106"/>
        <v/>
      </c>
      <c r="J272" s="186" t="str">
        <f t="shared" si="107"/>
        <v/>
      </c>
    </row>
    <row r="273" spans="1:10" ht="12.75" customHeight="1" x14ac:dyDescent="0.2">
      <c r="A273" s="182"/>
      <c r="B273" s="183"/>
      <c r="C273" s="184" t="str">
        <f t="shared" si="100"/>
        <v/>
      </c>
      <c r="D273" s="184" t="str">
        <f t="shared" si="101"/>
        <v/>
      </c>
      <c r="E273" s="184" t="str">
        <f t="shared" si="102"/>
        <v/>
      </c>
      <c r="F273" s="184" t="str">
        <f t="shared" si="103"/>
        <v/>
      </c>
      <c r="G273" s="185" t="str">
        <f t="shared" si="104"/>
        <v/>
      </c>
      <c r="H273" s="185" t="str">
        <f t="shared" si="105"/>
        <v/>
      </c>
      <c r="I273" s="185" t="str">
        <f t="shared" si="106"/>
        <v/>
      </c>
      <c r="J273" s="186" t="str">
        <f t="shared" si="107"/>
        <v/>
      </c>
    </row>
    <row r="274" spans="1:10" ht="12.75" customHeight="1" x14ac:dyDescent="0.2">
      <c r="A274" s="182"/>
      <c r="B274" s="183"/>
      <c r="C274" s="184" t="str">
        <f t="shared" si="100"/>
        <v/>
      </c>
      <c r="D274" s="184" t="str">
        <f t="shared" si="101"/>
        <v/>
      </c>
      <c r="E274" s="184" t="str">
        <f t="shared" si="102"/>
        <v/>
      </c>
      <c r="F274" s="184" t="str">
        <f t="shared" si="103"/>
        <v/>
      </c>
      <c r="G274" s="185" t="str">
        <f t="shared" si="104"/>
        <v/>
      </c>
      <c r="H274" s="185" t="str">
        <f t="shared" si="105"/>
        <v/>
      </c>
      <c r="I274" s="185" t="str">
        <f t="shared" si="106"/>
        <v/>
      </c>
      <c r="J274" s="186" t="str">
        <f t="shared" si="107"/>
        <v/>
      </c>
    </row>
    <row r="275" spans="1:10" ht="12.75" customHeight="1" x14ac:dyDescent="0.2">
      <c r="A275" s="182"/>
      <c r="B275" s="183"/>
      <c r="C275" s="184" t="str">
        <f t="shared" si="100"/>
        <v/>
      </c>
      <c r="D275" s="184" t="str">
        <f t="shared" si="101"/>
        <v/>
      </c>
      <c r="E275" s="184" t="str">
        <f t="shared" si="102"/>
        <v/>
      </c>
      <c r="F275" s="184" t="str">
        <f t="shared" si="103"/>
        <v/>
      </c>
      <c r="G275" s="185" t="str">
        <f t="shared" si="104"/>
        <v/>
      </c>
      <c r="H275" s="185" t="str">
        <f t="shared" si="105"/>
        <v/>
      </c>
      <c r="I275" s="185" t="str">
        <f t="shared" si="106"/>
        <v/>
      </c>
      <c r="J275" s="186" t="str">
        <f t="shared" si="107"/>
        <v/>
      </c>
    </row>
    <row r="276" spans="1:10" ht="12.75" customHeight="1" x14ac:dyDescent="0.2">
      <c r="A276" s="182"/>
      <c r="B276" s="183"/>
      <c r="C276" s="184" t="str">
        <f t="shared" si="100"/>
        <v/>
      </c>
      <c r="D276" s="184" t="str">
        <f t="shared" si="101"/>
        <v/>
      </c>
      <c r="E276" s="184" t="str">
        <f t="shared" si="102"/>
        <v/>
      </c>
      <c r="F276" s="184" t="str">
        <f t="shared" si="103"/>
        <v/>
      </c>
      <c r="G276" s="185" t="str">
        <f t="shared" si="104"/>
        <v/>
      </c>
      <c r="H276" s="185" t="str">
        <f t="shared" si="105"/>
        <v/>
      </c>
      <c r="I276" s="185" t="str">
        <f t="shared" si="106"/>
        <v/>
      </c>
      <c r="J276" s="186" t="str">
        <f t="shared" si="107"/>
        <v/>
      </c>
    </row>
    <row r="277" spans="1:10" ht="12.75" customHeight="1" x14ac:dyDescent="0.2">
      <c r="A277" s="182"/>
      <c r="B277" s="183"/>
      <c r="C277" s="184" t="str">
        <f t="shared" si="100"/>
        <v/>
      </c>
      <c r="D277" s="184" t="str">
        <f t="shared" si="101"/>
        <v/>
      </c>
      <c r="E277" s="184" t="str">
        <f t="shared" si="102"/>
        <v/>
      </c>
      <c r="F277" s="184" t="str">
        <f t="shared" si="103"/>
        <v/>
      </c>
      <c r="G277" s="185" t="str">
        <f t="shared" si="104"/>
        <v/>
      </c>
      <c r="H277" s="185" t="str">
        <f t="shared" si="105"/>
        <v/>
      </c>
      <c r="I277" s="185" t="str">
        <f t="shared" si="106"/>
        <v/>
      </c>
      <c r="J277" s="186" t="str">
        <f t="shared" si="107"/>
        <v/>
      </c>
    </row>
    <row r="278" spans="1:10" ht="12.75" customHeight="1" x14ac:dyDescent="0.2">
      <c r="A278" s="182"/>
      <c r="B278" s="183"/>
      <c r="C278" s="184" t="str">
        <f t="shared" si="100"/>
        <v/>
      </c>
      <c r="D278" s="184" t="str">
        <f t="shared" si="101"/>
        <v/>
      </c>
      <c r="E278" s="184" t="str">
        <f t="shared" si="102"/>
        <v/>
      </c>
      <c r="F278" s="184" t="str">
        <f t="shared" si="103"/>
        <v/>
      </c>
      <c r="G278" s="185" t="str">
        <f t="shared" si="104"/>
        <v/>
      </c>
      <c r="H278" s="185" t="str">
        <f t="shared" si="105"/>
        <v/>
      </c>
      <c r="I278" s="185" t="str">
        <f t="shared" si="106"/>
        <v/>
      </c>
      <c r="J278" s="186" t="str">
        <f t="shared" si="107"/>
        <v/>
      </c>
    </row>
    <row r="279" spans="1:10" ht="12.75" customHeight="1" x14ac:dyDescent="0.2">
      <c r="A279" s="182"/>
      <c r="B279" s="183"/>
      <c r="C279" s="184" t="str">
        <f t="shared" si="100"/>
        <v/>
      </c>
      <c r="D279" s="184" t="str">
        <f t="shared" si="101"/>
        <v/>
      </c>
      <c r="E279" s="184" t="str">
        <f t="shared" si="102"/>
        <v/>
      </c>
      <c r="F279" s="184" t="str">
        <f t="shared" si="103"/>
        <v/>
      </c>
      <c r="G279" s="185" t="str">
        <f t="shared" si="104"/>
        <v/>
      </c>
      <c r="H279" s="185" t="str">
        <f t="shared" si="105"/>
        <v/>
      </c>
      <c r="I279" s="185" t="str">
        <f t="shared" si="106"/>
        <v/>
      </c>
      <c r="J279" s="186" t="str">
        <f t="shared" si="107"/>
        <v/>
      </c>
    </row>
    <row r="280" spans="1:10" ht="12.75" customHeight="1" x14ac:dyDescent="0.2">
      <c r="A280" s="182"/>
      <c r="B280" s="183"/>
      <c r="C280" s="184" t="str">
        <f t="shared" si="100"/>
        <v/>
      </c>
      <c r="D280" s="184" t="str">
        <f t="shared" si="101"/>
        <v/>
      </c>
      <c r="E280" s="184" t="str">
        <f t="shared" si="102"/>
        <v/>
      </c>
      <c r="F280" s="184" t="str">
        <f t="shared" si="103"/>
        <v/>
      </c>
      <c r="G280" s="185" t="str">
        <f t="shared" si="104"/>
        <v/>
      </c>
      <c r="H280" s="185" t="str">
        <f t="shared" si="105"/>
        <v/>
      </c>
      <c r="I280" s="185" t="str">
        <f t="shared" si="106"/>
        <v/>
      </c>
      <c r="J280" s="186" t="str">
        <f t="shared" si="107"/>
        <v/>
      </c>
    </row>
    <row r="281" spans="1:10" ht="12.75" customHeight="1" x14ac:dyDescent="0.2">
      <c r="A281" s="182"/>
      <c r="B281" s="183"/>
      <c r="C281" s="184" t="str">
        <f t="shared" si="100"/>
        <v/>
      </c>
      <c r="D281" s="184" t="str">
        <f t="shared" si="101"/>
        <v/>
      </c>
      <c r="E281" s="184" t="str">
        <f t="shared" si="102"/>
        <v/>
      </c>
      <c r="F281" s="184" t="str">
        <f t="shared" si="103"/>
        <v/>
      </c>
      <c r="G281" s="185" t="str">
        <f t="shared" si="104"/>
        <v/>
      </c>
      <c r="H281" s="185" t="str">
        <f t="shared" si="105"/>
        <v/>
      </c>
      <c r="I281" s="185" t="str">
        <f t="shared" si="106"/>
        <v/>
      </c>
      <c r="J281" s="186" t="str">
        <f t="shared" si="107"/>
        <v/>
      </c>
    </row>
    <row r="282" spans="1:10" ht="12.75" customHeight="1" x14ac:dyDescent="0.2">
      <c r="A282" s="182"/>
      <c r="B282" s="183"/>
      <c r="C282" s="184" t="str">
        <f t="shared" si="100"/>
        <v/>
      </c>
      <c r="D282" s="184" t="str">
        <f t="shared" si="101"/>
        <v/>
      </c>
      <c r="E282" s="184" t="str">
        <f t="shared" si="102"/>
        <v/>
      </c>
      <c r="F282" s="184" t="str">
        <f t="shared" si="103"/>
        <v/>
      </c>
      <c r="G282" s="185" t="str">
        <f t="shared" si="104"/>
        <v/>
      </c>
      <c r="H282" s="185" t="str">
        <f t="shared" si="105"/>
        <v/>
      </c>
      <c r="I282" s="185" t="str">
        <f t="shared" si="106"/>
        <v/>
      </c>
      <c r="J282" s="186" t="str">
        <f t="shared" si="107"/>
        <v/>
      </c>
    </row>
    <row r="283" spans="1:10" ht="12.75" customHeight="1" x14ac:dyDescent="0.2">
      <c r="A283" s="182"/>
      <c r="B283" s="183"/>
      <c r="C283" s="184" t="str">
        <f t="shared" si="100"/>
        <v/>
      </c>
      <c r="D283" s="184" t="str">
        <f t="shared" si="101"/>
        <v/>
      </c>
      <c r="E283" s="184" t="str">
        <f t="shared" si="102"/>
        <v/>
      </c>
      <c r="F283" s="184" t="str">
        <f t="shared" si="103"/>
        <v/>
      </c>
      <c r="G283" s="185" t="str">
        <f t="shared" si="104"/>
        <v/>
      </c>
      <c r="H283" s="185" t="str">
        <f t="shared" si="105"/>
        <v/>
      </c>
      <c r="I283" s="185" t="str">
        <f t="shared" si="106"/>
        <v/>
      </c>
      <c r="J283" s="186" t="str">
        <f t="shared" si="107"/>
        <v/>
      </c>
    </row>
    <row r="284" spans="1:10" ht="12.75" customHeight="1" x14ac:dyDescent="0.2">
      <c r="A284" s="182"/>
      <c r="B284" s="183"/>
      <c r="C284" s="184" t="str">
        <f t="shared" si="100"/>
        <v/>
      </c>
      <c r="D284" s="184" t="str">
        <f t="shared" si="101"/>
        <v/>
      </c>
      <c r="E284" s="184" t="str">
        <f t="shared" si="102"/>
        <v/>
      </c>
      <c r="F284" s="184" t="str">
        <f t="shared" si="103"/>
        <v/>
      </c>
      <c r="G284" s="185" t="str">
        <f t="shared" si="104"/>
        <v/>
      </c>
      <c r="H284" s="185" t="str">
        <f t="shared" si="105"/>
        <v/>
      </c>
      <c r="I284" s="185" t="str">
        <f t="shared" si="106"/>
        <v/>
      </c>
      <c r="J284" s="186" t="str">
        <f t="shared" si="107"/>
        <v/>
      </c>
    </row>
    <row r="285" spans="1:10" ht="12.75" customHeight="1" x14ac:dyDescent="0.2">
      <c r="A285" s="182"/>
      <c r="B285" s="183"/>
      <c r="C285" s="184" t="str">
        <f t="shared" si="100"/>
        <v/>
      </c>
      <c r="D285" s="184" t="str">
        <f t="shared" si="101"/>
        <v/>
      </c>
      <c r="E285" s="184" t="str">
        <f t="shared" si="102"/>
        <v/>
      </c>
      <c r="F285" s="184" t="str">
        <f t="shared" si="103"/>
        <v/>
      </c>
      <c r="G285" s="185" t="str">
        <f t="shared" si="104"/>
        <v/>
      </c>
      <c r="H285" s="185" t="str">
        <f t="shared" si="105"/>
        <v/>
      </c>
      <c r="I285" s="185" t="str">
        <f t="shared" si="106"/>
        <v/>
      </c>
      <c r="J285" s="186" t="str">
        <f t="shared" si="107"/>
        <v/>
      </c>
    </row>
    <row r="286" spans="1:10" ht="12.75" customHeight="1" x14ac:dyDescent="0.2">
      <c r="A286" s="182"/>
      <c r="B286" s="183"/>
      <c r="C286" s="184" t="str">
        <f t="shared" si="100"/>
        <v/>
      </c>
      <c r="D286" s="184" t="str">
        <f t="shared" si="101"/>
        <v/>
      </c>
      <c r="E286" s="184" t="str">
        <f t="shared" si="102"/>
        <v/>
      </c>
      <c r="F286" s="184" t="str">
        <f t="shared" si="103"/>
        <v/>
      </c>
      <c r="G286" s="185" t="str">
        <f t="shared" si="104"/>
        <v/>
      </c>
      <c r="H286" s="185" t="str">
        <f t="shared" si="105"/>
        <v/>
      </c>
      <c r="I286" s="185" t="str">
        <f t="shared" si="106"/>
        <v/>
      </c>
      <c r="J286" s="186" t="str">
        <f t="shared" si="107"/>
        <v/>
      </c>
    </row>
    <row r="287" spans="1:10" ht="12.75" customHeight="1" x14ac:dyDescent="0.2">
      <c r="A287" s="182"/>
      <c r="B287" s="183"/>
      <c r="C287" s="184" t="str">
        <f t="shared" si="100"/>
        <v/>
      </c>
      <c r="D287" s="184" t="str">
        <f t="shared" si="101"/>
        <v/>
      </c>
      <c r="E287" s="184" t="str">
        <f t="shared" si="102"/>
        <v/>
      </c>
      <c r="F287" s="184" t="str">
        <f t="shared" si="103"/>
        <v/>
      </c>
      <c r="G287" s="185" t="str">
        <f t="shared" si="104"/>
        <v/>
      </c>
      <c r="H287" s="185" t="str">
        <f t="shared" si="105"/>
        <v/>
      </c>
      <c r="I287" s="185" t="str">
        <f t="shared" si="106"/>
        <v/>
      </c>
      <c r="J287" s="186" t="str">
        <f t="shared" si="107"/>
        <v/>
      </c>
    </row>
    <row r="288" spans="1:10" ht="12.75" customHeight="1" x14ac:dyDescent="0.2">
      <c r="A288" s="182"/>
      <c r="B288" s="188"/>
      <c r="C288" s="184" t="str">
        <f t="shared" si="100"/>
        <v/>
      </c>
      <c r="D288" s="184" t="str">
        <f>IF($A288&lt;&gt;"",$B288/100*(VLOOKUP($A288,Alimenti,2)),"")</f>
        <v/>
      </c>
      <c r="E288" s="184" t="str">
        <f>IF($A288&lt;&gt;"",$B288/100*(VLOOKUP($A288,Alimenti,2)),"")</f>
        <v/>
      </c>
      <c r="F288" s="184" t="str">
        <f>IF($A288&lt;&gt;"",$B288/100*(VLOOKUP($A288,Alimenti,2)),"")</f>
        <v/>
      </c>
      <c r="G288" s="185" t="str">
        <f t="shared" si="104"/>
        <v/>
      </c>
      <c r="H288" s="185" t="str">
        <f t="shared" si="105"/>
        <v/>
      </c>
      <c r="I288" s="185" t="str">
        <f t="shared" si="106"/>
        <v/>
      </c>
      <c r="J288" s="186" t="str">
        <f t="shared" si="107"/>
        <v/>
      </c>
    </row>
    <row r="289" spans="1:10" ht="12.75" customHeight="1" x14ac:dyDescent="0.2">
      <c r="A289" s="35" t="s">
        <v>328</v>
      </c>
      <c r="B289" s="189">
        <f>SUM(B269:B288)</f>
        <v>0</v>
      </c>
      <c r="C289" s="190">
        <f>SUM(C269:C288)</f>
        <v>0</v>
      </c>
      <c r="D289" s="190">
        <f>SUM(D269:D288)</f>
        <v>0</v>
      </c>
      <c r="E289" s="190">
        <f>SUM(E269:E288)</f>
        <v>0</v>
      </c>
      <c r="F289" s="190">
        <f>SUM(F269:F288)</f>
        <v>0</v>
      </c>
      <c r="G289" s="191">
        <f t="shared" si="104"/>
        <v>0</v>
      </c>
      <c r="H289" s="191">
        <f t="shared" si="105"/>
        <v>0</v>
      </c>
      <c r="I289" s="191">
        <f t="shared" si="106"/>
        <v>0</v>
      </c>
      <c r="J289" s="70">
        <f>SUM(J269:J288)</f>
        <v>0</v>
      </c>
    </row>
    <row r="290" spans="1:10" ht="12.75" customHeight="1" x14ac:dyDescent="0.2">
      <c r="A290" s="191" t="s">
        <v>329</v>
      </c>
      <c r="B290" s="192"/>
      <c r="C290" s="192"/>
      <c r="D290" s="193">
        <f>IF(C289&lt;&gt;0,D289*4/C289,0)</f>
        <v>0</v>
      </c>
      <c r="E290" s="193">
        <f>IF(C289&lt;&gt;0,E289*3.75/C289,0)</f>
        <v>0</v>
      </c>
      <c r="F290" s="193">
        <f>IF(C289&lt;&gt;0,F289*9/C289,0)</f>
        <v>0</v>
      </c>
      <c r="G290" s="192"/>
      <c r="H290" s="192"/>
      <c r="I290" s="192"/>
      <c r="J290" s="192"/>
    </row>
    <row r="291" spans="1:10" ht="12.75" customHeight="1" x14ac:dyDescent="0.2">
      <c r="A291" s="182"/>
      <c r="B291" s="183"/>
      <c r="C291" s="184" t="str">
        <f t="shared" ref="C291:C310" si="108">IF($A291&lt;&gt;"",$B291/100*(VLOOKUP($A291,Alimenti,2)),"")</f>
        <v/>
      </c>
      <c r="D291" s="184" t="str">
        <f t="shared" ref="D291:D309" si="109">IF($A291&lt;&gt;"",$B291/100*(VLOOKUP($A291,Alimenti,3)),"")</f>
        <v/>
      </c>
      <c r="E291" s="184" t="str">
        <f t="shared" ref="E291:E309" si="110">IF($A291&lt;&gt;"",$B291/100*(VLOOKUP($A291,Alimenti,4)),"")</f>
        <v/>
      </c>
      <c r="F291" s="184" t="str">
        <f t="shared" ref="F291:F309" si="111">IF($A291&lt;&gt;"",$B291/100*(VLOOKUP($A291,Alimenti,5)),"")</f>
        <v/>
      </c>
      <c r="G291" s="185" t="str">
        <f t="shared" ref="G291:G311" si="112">IF(D291&lt;&gt;"",ROUND(D291/7,0),"")</f>
        <v/>
      </c>
      <c r="H291" s="185" t="str">
        <f t="shared" ref="H291:H311" si="113">IF(E291&lt;&gt;"",ROUND(E291/9,0),"")</f>
        <v/>
      </c>
      <c r="I291" s="185" t="str">
        <f t="shared" ref="I291:I311" si="114">IF(F291&lt;&gt;"",ROUND(F291/3,0),"")</f>
        <v/>
      </c>
      <c r="J291" s="186" t="str">
        <f t="shared" ref="J291:J310" si="115">IF(C291&lt;&gt;"",C291/3.6,"")</f>
        <v/>
      </c>
    </row>
    <row r="292" spans="1:10" ht="12.75" customHeight="1" x14ac:dyDescent="0.2">
      <c r="A292" s="182"/>
      <c r="B292" s="183"/>
      <c r="C292" s="184" t="str">
        <f t="shared" si="108"/>
        <v/>
      </c>
      <c r="D292" s="184" t="str">
        <f t="shared" si="109"/>
        <v/>
      </c>
      <c r="E292" s="184" t="str">
        <f t="shared" si="110"/>
        <v/>
      </c>
      <c r="F292" s="184" t="str">
        <f t="shared" si="111"/>
        <v/>
      </c>
      <c r="G292" s="185" t="str">
        <f t="shared" si="112"/>
        <v/>
      </c>
      <c r="H292" s="185" t="str">
        <f t="shared" si="113"/>
        <v/>
      </c>
      <c r="I292" s="185" t="str">
        <f t="shared" si="114"/>
        <v/>
      </c>
      <c r="J292" s="186" t="str">
        <f t="shared" si="115"/>
        <v/>
      </c>
    </row>
    <row r="293" spans="1:10" ht="12.75" customHeight="1" x14ac:dyDescent="0.2">
      <c r="A293" s="182"/>
      <c r="B293" s="183"/>
      <c r="C293" s="184" t="str">
        <f t="shared" si="108"/>
        <v/>
      </c>
      <c r="D293" s="184" t="str">
        <f t="shared" si="109"/>
        <v/>
      </c>
      <c r="E293" s="184" t="str">
        <f t="shared" si="110"/>
        <v/>
      </c>
      <c r="F293" s="184" t="str">
        <f t="shared" si="111"/>
        <v/>
      </c>
      <c r="G293" s="185" t="str">
        <f t="shared" si="112"/>
        <v/>
      </c>
      <c r="H293" s="185" t="str">
        <f t="shared" si="113"/>
        <v/>
      </c>
      <c r="I293" s="185" t="str">
        <f t="shared" si="114"/>
        <v/>
      </c>
      <c r="J293" s="186" t="str">
        <f t="shared" si="115"/>
        <v/>
      </c>
    </row>
    <row r="294" spans="1:10" ht="12.75" customHeight="1" x14ac:dyDescent="0.2">
      <c r="A294" s="182"/>
      <c r="B294" s="183"/>
      <c r="C294" s="184" t="str">
        <f t="shared" si="108"/>
        <v/>
      </c>
      <c r="D294" s="184" t="str">
        <f t="shared" si="109"/>
        <v/>
      </c>
      <c r="E294" s="184" t="str">
        <f t="shared" si="110"/>
        <v/>
      </c>
      <c r="F294" s="184" t="str">
        <f t="shared" si="111"/>
        <v/>
      </c>
      <c r="G294" s="185" t="str">
        <f t="shared" si="112"/>
        <v/>
      </c>
      <c r="H294" s="185" t="str">
        <f t="shared" si="113"/>
        <v/>
      </c>
      <c r="I294" s="185" t="str">
        <f t="shared" si="114"/>
        <v/>
      </c>
      <c r="J294" s="186" t="str">
        <f t="shared" si="115"/>
        <v/>
      </c>
    </row>
    <row r="295" spans="1:10" ht="12.75" customHeight="1" x14ac:dyDescent="0.2">
      <c r="A295" s="182"/>
      <c r="B295" s="183"/>
      <c r="C295" s="184" t="str">
        <f t="shared" si="108"/>
        <v/>
      </c>
      <c r="D295" s="184" t="str">
        <f t="shared" si="109"/>
        <v/>
      </c>
      <c r="E295" s="184" t="str">
        <f t="shared" si="110"/>
        <v/>
      </c>
      <c r="F295" s="184" t="str">
        <f t="shared" si="111"/>
        <v/>
      </c>
      <c r="G295" s="185" t="str">
        <f t="shared" si="112"/>
        <v/>
      </c>
      <c r="H295" s="185" t="str">
        <f t="shared" si="113"/>
        <v/>
      </c>
      <c r="I295" s="185" t="str">
        <f t="shared" si="114"/>
        <v/>
      </c>
      <c r="J295" s="186" t="str">
        <f t="shared" si="115"/>
        <v/>
      </c>
    </row>
    <row r="296" spans="1:10" ht="12.75" customHeight="1" x14ac:dyDescent="0.2">
      <c r="A296" s="182"/>
      <c r="B296" s="183"/>
      <c r="C296" s="184" t="str">
        <f t="shared" si="108"/>
        <v/>
      </c>
      <c r="D296" s="184" t="str">
        <f t="shared" si="109"/>
        <v/>
      </c>
      <c r="E296" s="184" t="str">
        <f t="shared" si="110"/>
        <v/>
      </c>
      <c r="F296" s="184" t="str">
        <f t="shared" si="111"/>
        <v/>
      </c>
      <c r="G296" s="185" t="str">
        <f t="shared" si="112"/>
        <v/>
      </c>
      <c r="H296" s="185" t="str">
        <f t="shared" si="113"/>
        <v/>
      </c>
      <c r="I296" s="185" t="str">
        <f t="shared" si="114"/>
        <v/>
      </c>
      <c r="J296" s="186" t="str">
        <f t="shared" si="115"/>
        <v/>
      </c>
    </row>
    <row r="297" spans="1:10" ht="12.75" customHeight="1" x14ac:dyDescent="0.2">
      <c r="A297" s="182"/>
      <c r="B297" s="183"/>
      <c r="C297" s="184" t="str">
        <f t="shared" si="108"/>
        <v/>
      </c>
      <c r="D297" s="184" t="str">
        <f t="shared" si="109"/>
        <v/>
      </c>
      <c r="E297" s="184" t="str">
        <f t="shared" si="110"/>
        <v/>
      </c>
      <c r="F297" s="184" t="str">
        <f t="shared" si="111"/>
        <v/>
      </c>
      <c r="G297" s="185" t="str">
        <f t="shared" si="112"/>
        <v/>
      </c>
      <c r="H297" s="185" t="str">
        <f t="shared" si="113"/>
        <v/>
      </c>
      <c r="I297" s="185" t="str">
        <f t="shared" si="114"/>
        <v/>
      </c>
      <c r="J297" s="186" t="str">
        <f t="shared" si="115"/>
        <v/>
      </c>
    </row>
    <row r="298" spans="1:10" ht="12.75" customHeight="1" x14ac:dyDescent="0.2">
      <c r="A298" s="182"/>
      <c r="B298" s="183"/>
      <c r="C298" s="184" t="str">
        <f t="shared" si="108"/>
        <v/>
      </c>
      <c r="D298" s="184" t="str">
        <f t="shared" si="109"/>
        <v/>
      </c>
      <c r="E298" s="184" t="str">
        <f t="shared" si="110"/>
        <v/>
      </c>
      <c r="F298" s="184" t="str">
        <f t="shared" si="111"/>
        <v/>
      </c>
      <c r="G298" s="185" t="str">
        <f t="shared" si="112"/>
        <v/>
      </c>
      <c r="H298" s="185" t="str">
        <f t="shared" si="113"/>
        <v/>
      </c>
      <c r="I298" s="185" t="str">
        <f t="shared" si="114"/>
        <v/>
      </c>
      <c r="J298" s="186" t="str">
        <f t="shared" si="115"/>
        <v/>
      </c>
    </row>
    <row r="299" spans="1:10" ht="12.75" customHeight="1" x14ac:dyDescent="0.2">
      <c r="A299" s="182"/>
      <c r="B299" s="183"/>
      <c r="C299" s="184" t="str">
        <f t="shared" si="108"/>
        <v/>
      </c>
      <c r="D299" s="184" t="str">
        <f t="shared" si="109"/>
        <v/>
      </c>
      <c r="E299" s="184" t="str">
        <f t="shared" si="110"/>
        <v/>
      </c>
      <c r="F299" s="184" t="str">
        <f t="shared" si="111"/>
        <v/>
      </c>
      <c r="G299" s="185" t="str">
        <f t="shared" si="112"/>
        <v/>
      </c>
      <c r="H299" s="185" t="str">
        <f t="shared" si="113"/>
        <v/>
      </c>
      <c r="I299" s="185" t="str">
        <f t="shared" si="114"/>
        <v/>
      </c>
      <c r="J299" s="186" t="str">
        <f t="shared" si="115"/>
        <v/>
      </c>
    </row>
    <row r="300" spans="1:10" ht="12.75" customHeight="1" x14ac:dyDescent="0.2">
      <c r="A300" s="182"/>
      <c r="B300" s="183"/>
      <c r="C300" s="184" t="str">
        <f t="shared" si="108"/>
        <v/>
      </c>
      <c r="D300" s="184" t="str">
        <f t="shared" si="109"/>
        <v/>
      </c>
      <c r="E300" s="184" t="str">
        <f t="shared" si="110"/>
        <v/>
      </c>
      <c r="F300" s="184" t="str">
        <f t="shared" si="111"/>
        <v/>
      </c>
      <c r="G300" s="185" t="str">
        <f t="shared" si="112"/>
        <v/>
      </c>
      <c r="H300" s="185" t="str">
        <f t="shared" si="113"/>
        <v/>
      </c>
      <c r="I300" s="185" t="str">
        <f t="shared" si="114"/>
        <v/>
      </c>
      <c r="J300" s="186" t="str">
        <f t="shared" si="115"/>
        <v/>
      </c>
    </row>
    <row r="301" spans="1:10" ht="12.75" customHeight="1" x14ac:dyDescent="0.2">
      <c r="A301" s="182"/>
      <c r="B301" s="183"/>
      <c r="C301" s="184" t="str">
        <f t="shared" si="108"/>
        <v/>
      </c>
      <c r="D301" s="184" t="str">
        <f t="shared" si="109"/>
        <v/>
      </c>
      <c r="E301" s="184" t="str">
        <f t="shared" si="110"/>
        <v/>
      </c>
      <c r="F301" s="184" t="str">
        <f t="shared" si="111"/>
        <v/>
      </c>
      <c r="G301" s="185" t="str">
        <f t="shared" si="112"/>
        <v/>
      </c>
      <c r="H301" s="185" t="str">
        <f t="shared" si="113"/>
        <v/>
      </c>
      <c r="I301" s="185" t="str">
        <f t="shared" si="114"/>
        <v/>
      </c>
      <c r="J301" s="186" t="str">
        <f t="shared" si="115"/>
        <v/>
      </c>
    </row>
    <row r="302" spans="1:10" ht="12.75" customHeight="1" x14ac:dyDescent="0.2">
      <c r="A302" s="182"/>
      <c r="B302" s="183"/>
      <c r="C302" s="184" t="str">
        <f t="shared" si="108"/>
        <v/>
      </c>
      <c r="D302" s="184" t="str">
        <f t="shared" si="109"/>
        <v/>
      </c>
      <c r="E302" s="184" t="str">
        <f t="shared" si="110"/>
        <v/>
      </c>
      <c r="F302" s="184" t="str">
        <f t="shared" si="111"/>
        <v/>
      </c>
      <c r="G302" s="185" t="str">
        <f t="shared" si="112"/>
        <v/>
      </c>
      <c r="H302" s="185" t="str">
        <f t="shared" si="113"/>
        <v/>
      </c>
      <c r="I302" s="185" t="str">
        <f t="shared" si="114"/>
        <v/>
      </c>
      <c r="J302" s="186" t="str">
        <f t="shared" si="115"/>
        <v/>
      </c>
    </row>
    <row r="303" spans="1:10" ht="12.75" customHeight="1" x14ac:dyDescent="0.2">
      <c r="A303" s="182"/>
      <c r="B303" s="183"/>
      <c r="C303" s="184" t="str">
        <f t="shared" si="108"/>
        <v/>
      </c>
      <c r="D303" s="184" t="str">
        <f t="shared" si="109"/>
        <v/>
      </c>
      <c r="E303" s="184" t="str">
        <f t="shared" si="110"/>
        <v/>
      </c>
      <c r="F303" s="184" t="str">
        <f t="shared" si="111"/>
        <v/>
      </c>
      <c r="G303" s="185" t="str">
        <f t="shared" si="112"/>
        <v/>
      </c>
      <c r="H303" s="185" t="str">
        <f t="shared" si="113"/>
        <v/>
      </c>
      <c r="I303" s="185" t="str">
        <f t="shared" si="114"/>
        <v/>
      </c>
      <c r="J303" s="186" t="str">
        <f t="shared" si="115"/>
        <v/>
      </c>
    </row>
    <row r="304" spans="1:10" ht="12.75" customHeight="1" x14ac:dyDescent="0.2">
      <c r="A304" s="182"/>
      <c r="B304" s="183"/>
      <c r="C304" s="184" t="str">
        <f t="shared" si="108"/>
        <v/>
      </c>
      <c r="D304" s="184" t="str">
        <f t="shared" si="109"/>
        <v/>
      </c>
      <c r="E304" s="184" t="str">
        <f t="shared" si="110"/>
        <v/>
      </c>
      <c r="F304" s="184" t="str">
        <f t="shared" si="111"/>
        <v/>
      </c>
      <c r="G304" s="185" t="str">
        <f t="shared" si="112"/>
        <v/>
      </c>
      <c r="H304" s="185" t="str">
        <f t="shared" si="113"/>
        <v/>
      </c>
      <c r="I304" s="185" t="str">
        <f t="shared" si="114"/>
        <v/>
      </c>
      <c r="J304" s="186" t="str">
        <f t="shared" si="115"/>
        <v/>
      </c>
    </row>
    <row r="305" spans="1:10" ht="12.75" customHeight="1" x14ac:dyDescent="0.2">
      <c r="A305" s="182"/>
      <c r="B305" s="183"/>
      <c r="C305" s="184" t="str">
        <f t="shared" si="108"/>
        <v/>
      </c>
      <c r="D305" s="184" t="str">
        <f t="shared" si="109"/>
        <v/>
      </c>
      <c r="E305" s="184" t="str">
        <f t="shared" si="110"/>
        <v/>
      </c>
      <c r="F305" s="184" t="str">
        <f t="shared" si="111"/>
        <v/>
      </c>
      <c r="G305" s="185" t="str">
        <f t="shared" si="112"/>
        <v/>
      </c>
      <c r="H305" s="185" t="str">
        <f t="shared" si="113"/>
        <v/>
      </c>
      <c r="I305" s="185" t="str">
        <f t="shared" si="114"/>
        <v/>
      </c>
      <c r="J305" s="186" t="str">
        <f t="shared" si="115"/>
        <v/>
      </c>
    </row>
    <row r="306" spans="1:10" ht="12.75" customHeight="1" x14ac:dyDescent="0.2">
      <c r="A306" s="182"/>
      <c r="B306" s="183"/>
      <c r="C306" s="184" t="str">
        <f t="shared" si="108"/>
        <v/>
      </c>
      <c r="D306" s="184" t="str">
        <f t="shared" si="109"/>
        <v/>
      </c>
      <c r="E306" s="184" t="str">
        <f t="shared" si="110"/>
        <v/>
      </c>
      <c r="F306" s="184" t="str">
        <f t="shared" si="111"/>
        <v/>
      </c>
      <c r="G306" s="185" t="str">
        <f t="shared" si="112"/>
        <v/>
      </c>
      <c r="H306" s="185" t="str">
        <f t="shared" si="113"/>
        <v/>
      </c>
      <c r="I306" s="185" t="str">
        <f t="shared" si="114"/>
        <v/>
      </c>
      <c r="J306" s="186" t="str">
        <f t="shared" si="115"/>
        <v/>
      </c>
    </row>
    <row r="307" spans="1:10" ht="12.75" customHeight="1" x14ac:dyDescent="0.2">
      <c r="A307" s="182"/>
      <c r="B307" s="183"/>
      <c r="C307" s="184" t="str">
        <f t="shared" si="108"/>
        <v/>
      </c>
      <c r="D307" s="184" t="str">
        <f t="shared" si="109"/>
        <v/>
      </c>
      <c r="E307" s="184" t="str">
        <f t="shared" si="110"/>
        <v/>
      </c>
      <c r="F307" s="184" t="str">
        <f t="shared" si="111"/>
        <v/>
      </c>
      <c r="G307" s="185" t="str">
        <f t="shared" si="112"/>
        <v/>
      </c>
      <c r="H307" s="185" t="str">
        <f t="shared" si="113"/>
        <v/>
      </c>
      <c r="I307" s="185" t="str">
        <f t="shared" si="114"/>
        <v/>
      </c>
      <c r="J307" s="186" t="str">
        <f t="shared" si="115"/>
        <v/>
      </c>
    </row>
    <row r="308" spans="1:10" ht="12.75" customHeight="1" x14ac:dyDescent="0.2">
      <c r="A308" s="182"/>
      <c r="B308" s="183"/>
      <c r="C308" s="184" t="str">
        <f t="shared" si="108"/>
        <v/>
      </c>
      <c r="D308" s="184" t="str">
        <f t="shared" si="109"/>
        <v/>
      </c>
      <c r="E308" s="184" t="str">
        <f t="shared" si="110"/>
        <v/>
      </c>
      <c r="F308" s="184" t="str">
        <f t="shared" si="111"/>
        <v/>
      </c>
      <c r="G308" s="185" t="str">
        <f t="shared" si="112"/>
        <v/>
      </c>
      <c r="H308" s="185" t="str">
        <f t="shared" si="113"/>
        <v/>
      </c>
      <c r="I308" s="185" t="str">
        <f t="shared" si="114"/>
        <v/>
      </c>
      <c r="J308" s="186" t="str">
        <f t="shared" si="115"/>
        <v/>
      </c>
    </row>
    <row r="309" spans="1:10" ht="12.75" customHeight="1" x14ac:dyDescent="0.2">
      <c r="A309" s="182"/>
      <c r="B309" s="183"/>
      <c r="C309" s="184" t="str">
        <f t="shared" si="108"/>
        <v/>
      </c>
      <c r="D309" s="184" t="str">
        <f t="shared" si="109"/>
        <v/>
      </c>
      <c r="E309" s="184" t="str">
        <f t="shared" si="110"/>
        <v/>
      </c>
      <c r="F309" s="184" t="str">
        <f t="shared" si="111"/>
        <v/>
      </c>
      <c r="G309" s="185" t="str">
        <f t="shared" si="112"/>
        <v/>
      </c>
      <c r="H309" s="185" t="str">
        <f t="shared" si="113"/>
        <v/>
      </c>
      <c r="I309" s="185" t="str">
        <f t="shared" si="114"/>
        <v/>
      </c>
      <c r="J309" s="186" t="str">
        <f t="shared" si="115"/>
        <v/>
      </c>
    </row>
    <row r="310" spans="1:10" ht="12.75" customHeight="1" x14ac:dyDescent="0.2">
      <c r="A310" s="182"/>
      <c r="B310" s="188"/>
      <c r="C310" s="184" t="str">
        <f t="shared" si="108"/>
        <v/>
      </c>
      <c r="D310" s="184" t="str">
        <f>IF($A310&lt;&gt;"",$B310/100*(VLOOKUP($A310,Alimenti,2)),"")</f>
        <v/>
      </c>
      <c r="E310" s="184" t="str">
        <f>IF($A310&lt;&gt;"",$B310/100*(VLOOKUP($A310,Alimenti,2)),"")</f>
        <v/>
      </c>
      <c r="F310" s="184" t="str">
        <f>IF($A310&lt;&gt;"",$B310/100*(VLOOKUP($A310,Alimenti,2)),"")</f>
        <v/>
      </c>
      <c r="G310" s="185" t="str">
        <f t="shared" si="112"/>
        <v/>
      </c>
      <c r="H310" s="185" t="str">
        <f t="shared" si="113"/>
        <v/>
      </c>
      <c r="I310" s="185" t="str">
        <f t="shared" si="114"/>
        <v/>
      </c>
      <c r="J310" s="186" t="str">
        <f t="shared" si="115"/>
        <v/>
      </c>
    </row>
    <row r="311" spans="1:10" ht="12.75" customHeight="1" x14ac:dyDescent="0.2">
      <c r="A311" s="35" t="s">
        <v>328</v>
      </c>
      <c r="B311" s="189">
        <f>SUM(B291:B310)</f>
        <v>0</v>
      </c>
      <c r="C311" s="190">
        <f>SUM(C291:C310)</f>
        <v>0</v>
      </c>
      <c r="D311" s="190">
        <f>SUM(D291:D310)</f>
        <v>0</v>
      </c>
      <c r="E311" s="190">
        <f>SUM(E291:E310)</f>
        <v>0</v>
      </c>
      <c r="F311" s="190">
        <f>SUM(F291:F310)</f>
        <v>0</v>
      </c>
      <c r="G311" s="191">
        <f t="shared" si="112"/>
        <v>0</v>
      </c>
      <c r="H311" s="191">
        <f t="shared" si="113"/>
        <v>0</v>
      </c>
      <c r="I311" s="191">
        <f t="shared" si="114"/>
        <v>0</v>
      </c>
      <c r="J311" s="70">
        <f>SUM(J291:J310)</f>
        <v>0</v>
      </c>
    </row>
    <row r="312" spans="1:10" ht="12.75" customHeight="1" x14ac:dyDescent="0.2">
      <c r="A312" s="191" t="s">
        <v>329</v>
      </c>
      <c r="B312" s="192"/>
      <c r="C312" s="192"/>
      <c r="D312" s="193">
        <f>IF(C311&lt;&gt;0,D311*4/C311,0)</f>
        <v>0</v>
      </c>
      <c r="E312" s="193">
        <f>IF(C311&lt;&gt;0,E311*3.75/C311,0)</f>
        <v>0</v>
      </c>
      <c r="F312" s="193">
        <f>IF(C311&lt;&gt;0,F311*9/C311,0)</f>
        <v>0</v>
      </c>
      <c r="G312" s="192"/>
      <c r="H312" s="192"/>
      <c r="I312" s="192"/>
      <c r="J312" s="192"/>
    </row>
    <row r="313" spans="1:10" ht="12.75" customHeight="1" x14ac:dyDescent="0.2">
      <c r="A313" s="182"/>
      <c r="B313" s="183"/>
      <c r="C313" s="184" t="str">
        <f t="shared" ref="C313:C332" si="116">IF($A313&lt;&gt;"",$B313/100*(VLOOKUP($A313,Alimenti,2)),"")</f>
        <v/>
      </c>
      <c r="D313" s="184" t="str">
        <f t="shared" ref="D313:D331" si="117">IF($A313&lt;&gt;"",$B313/100*(VLOOKUP($A313,Alimenti,3)),"")</f>
        <v/>
      </c>
      <c r="E313" s="184" t="str">
        <f t="shared" ref="E313:E331" si="118">IF($A313&lt;&gt;"",$B313/100*(VLOOKUP($A313,Alimenti,4)),"")</f>
        <v/>
      </c>
      <c r="F313" s="184" t="str">
        <f t="shared" ref="F313:F331" si="119">IF($A313&lt;&gt;"",$B313/100*(VLOOKUP($A313,Alimenti,5)),"")</f>
        <v/>
      </c>
      <c r="G313" s="185" t="str">
        <f t="shared" ref="G313:G333" si="120">IF(D313&lt;&gt;"",ROUND(D313/7,0),"")</f>
        <v/>
      </c>
      <c r="H313" s="185" t="str">
        <f t="shared" ref="H313:H333" si="121">IF(E313&lt;&gt;"",ROUND(E313/9,0),"")</f>
        <v/>
      </c>
      <c r="I313" s="185" t="str">
        <f t="shared" ref="I313:I333" si="122">IF(F313&lt;&gt;"",ROUND(F313/3,0),"")</f>
        <v/>
      </c>
      <c r="J313" s="186" t="str">
        <f t="shared" ref="J313:J332" si="123">IF(C313&lt;&gt;"",C313/3.6,"")</f>
        <v/>
      </c>
    </row>
    <row r="314" spans="1:10" ht="12.75" customHeight="1" x14ac:dyDescent="0.2">
      <c r="A314" s="182"/>
      <c r="B314" s="183"/>
      <c r="C314" s="184" t="str">
        <f t="shared" si="116"/>
        <v/>
      </c>
      <c r="D314" s="184" t="str">
        <f t="shared" si="117"/>
        <v/>
      </c>
      <c r="E314" s="184" t="str">
        <f t="shared" si="118"/>
        <v/>
      </c>
      <c r="F314" s="184" t="str">
        <f t="shared" si="119"/>
        <v/>
      </c>
      <c r="G314" s="185" t="str">
        <f t="shared" si="120"/>
        <v/>
      </c>
      <c r="H314" s="185" t="str">
        <f t="shared" si="121"/>
        <v/>
      </c>
      <c r="I314" s="185" t="str">
        <f t="shared" si="122"/>
        <v/>
      </c>
      <c r="J314" s="186" t="str">
        <f t="shared" si="123"/>
        <v/>
      </c>
    </row>
    <row r="315" spans="1:10" ht="12.75" customHeight="1" x14ac:dyDescent="0.2">
      <c r="A315" s="182"/>
      <c r="B315" s="183"/>
      <c r="C315" s="184" t="str">
        <f t="shared" si="116"/>
        <v/>
      </c>
      <c r="D315" s="184" t="str">
        <f t="shared" si="117"/>
        <v/>
      </c>
      <c r="E315" s="184" t="str">
        <f t="shared" si="118"/>
        <v/>
      </c>
      <c r="F315" s="184" t="str">
        <f t="shared" si="119"/>
        <v/>
      </c>
      <c r="G315" s="185" t="str">
        <f t="shared" si="120"/>
        <v/>
      </c>
      <c r="H315" s="185" t="str">
        <f t="shared" si="121"/>
        <v/>
      </c>
      <c r="I315" s="185" t="str">
        <f t="shared" si="122"/>
        <v/>
      </c>
      <c r="J315" s="186" t="str">
        <f t="shared" si="123"/>
        <v/>
      </c>
    </row>
    <row r="316" spans="1:10" ht="12.75" customHeight="1" x14ac:dyDescent="0.2">
      <c r="A316" s="182"/>
      <c r="B316" s="183"/>
      <c r="C316" s="184" t="str">
        <f t="shared" si="116"/>
        <v/>
      </c>
      <c r="D316" s="184" t="str">
        <f t="shared" si="117"/>
        <v/>
      </c>
      <c r="E316" s="184" t="str">
        <f t="shared" si="118"/>
        <v/>
      </c>
      <c r="F316" s="184" t="str">
        <f t="shared" si="119"/>
        <v/>
      </c>
      <c r="G316" s="185" t="str">
        <f t="shared" si="120"/>
        <v/>
      </c>
      <c r="H316" s="185" t="str">
        <f t="shared" si="121"/>
        <v/>
      </c>
      <c r="I316" s="185" t="str">
        <f t="shared" si="122"/>
        <v/>
      </c>
      <c r="J316" s="186" t="str">
        <f t="shared" si="123"/>
        <v/>
      </c>
    </row>
    <row r="317" spans="1:10" ht="12.75" customHeight="1" x14ac:dyDescent="0.2">
      <c r="A317" s="182"/>
      <c r="B317" s="183"/>
      <c r="C317" s="184" t="str">
        <f t="shared" si="116"/>
        <v/>
      </c>
      <c r="D317" s="184" t="str">
        <f t="shared" si="117"/>
        <v/>
      </c>
      <c r="E317" s="184" t="str">
        <f t="shared" si="118"/>
        <v/>
      </c>
      <c r="F317" s="184" t="str">
        <f t="shared" si="119"/>
        <v/>
      </c>
      <c r="G317" s="185" t="str">
        <f t="shared" si="120"/>
        <v/>
      </c>
      <c r="H317" s="185" t="str">
        <f t="shared" si="121"/>
        <v/>
      </c>
      <c r="I317" s="185" t="str">
        <f t="shared" si="122"/>
        <v/>
      </c>
      <c r="J317" s="186" t="str">
        <f t="shared" si="123"/>
        <v/>
      </c>
    </row>
    <row r="318" spans="1:10" ht="12.75" customHeight="1" x14ac:dyDescent="0.2">
      <c r="A318" s="182"/>
      <c r="B318" s="183"/>
      <c r="C318" s="184" t="str">
        <f t="shared" si="116"/>
        <v/>
      </c>
      <c r="D318" s="184" t="str">
        <f t="shared" si="117"/>
        <v/>
      </c>
      <c r="E318" s="184" t="str">
        <f t="shared" si="118"/>
        <v/>
      </c>
      <c r="F318" s="184" t="str">
        <f t="shared" si="119"/>
        <v/>
      </c>
      <c r="G318" s="185" t="str">
        <f t="shared" si="120"/>
        <v/>
      </c>
      <c r="H318" s="185" t="str">
        <f t="shared" si="121"/>
        <v/>
      </c>
      <c r="I318" s="185" t="str">
        <f t="shared" si="122"/>
        <v/>
      </c>
      <c r="J318" s="186" t="str">
        <f t="shared" si="123"/>
        <v/>
      </c>
    </row>
    <row r="319" spans="1:10" ht="12.75" customHeight="1" x14ac:dyDescent="0.2">
      <c r="A319" s="182"/>
      <c r="B319" s="183"/>
      <c r="C319" s="184" t="str">
        <f t="shared" si="116"/>
        <v/>
      </c>
      <c r="D319" s="184" t="str">
        <f t="shared" si="117"/>
        <v/>
      </c>
      <c r="E319" s="184" t="str">
        <f t="shared" si="118"/>
        <v/>
      </c>
      <c r="F319" s="184" t="str">
        <f t="shared" si="119"/>
        <v/>
      </c>
      <c r="G319" s="185" t="str">
        <f t="shared" si="120"/>
        <v/>
      </c>
      <c r="H319" s="185" t="str">
        <f t="shared" si="121"/>
        <v/>
      </c>
      <c r="I319" s="185" t="str">
        <f t="shared" si="122"/>
        <v/>
      </c>
      <c r="J319" s="186" t="str">
        <f t="shared" si="123"/>
        <v/>
      </c>
    </row>
    <row r="320" spans="1:10" ht="12.75" customHeight="1" x14ac:dyDescent="0.2">
      <c r="A320" s="182"/>
      <c r="B320" s="183"/>
      <c r="C320" s="184" t="str">
        <f t="shared" si="116"/>
        <v/>
      </c>
      <c r="D320" s="184" t="str">
        <f t="shared" si="117"/>
        <v/>
      </c>
      <c r="E320" s="184" t="str">
        <f t="shared" si="118"/>
        <v/>
      </c>
      <c r="F320" s="184" t="str">
        <f t="shared" si="119"/>
        <v/>
      </c>
      <c r="G320" s="185" t="str">
        <f t="shared" si="120"/>
        <v/>
      </c>
      <c r="H320" s="185" t="str">
        <f t="shared" si="121"/>
        <v/>
      </c>
      <c r="I320" s="185" t="str">
        <f t="shared" si="122"/>
        <v/>
      </c>
      <c r="J320" s="186" t="str">
        <f t="shared" si="123"/>
        <v/>
      </c>
    </row>
    <row r="321" spans="1:10" ht="12.75" customHeight="1" x14ac:dyDescent="0.2">
      <c r="A321" s="182"/>
      <c r="B321" s="183"/>
      <c r="C321" s="184" t="str">
        <f t="shared" si="116"/>
        <v/>
      </c>
      <c r="D321" s="184" t="str">
        <f t="shared" si="117"/>
        <v/>
      </c>
      <c r="E321" s="184" t="str">
        <f t="shared" si="118"/>
        <v/>
      </c>
      <c r="F321" s="184" t="str">
        <f t="shared" si="119"/>
        <v/>
      </c>
      <c r="G321" s="185" t="str">
        <f t="shared" si="120"/>
        <v/>
      </c>
      <c r="H321" s="185" t="str">
        <f t="shared" si="121"/>
        <v/>
      </c>
      <c r="I321" s="185" t="str">
        <f t="shared" si="122"/>
        <v/>
      </c>
      <c r="J321" s="186" t="str">
        <f t="shared" si="123"/>
        <v/>
      </c>
    </row>
    <row r="322" spans="1:10" ht="12.75" customHeight="1" x14ac:dyDescent="0.2">
      <c r="A322" s="182"/>
      <c r="B322" s="183"/>
      <c r="C322" s="184" t="str">
        <f t="shared" si="116"/>
        <v/>
      </c>
      <c r="D322" s="184" t="str">
        <f t="shared" si="117"/>
        <v/>
      </c>
      <c r="E322" s="184" t="str">
        <f t="shared" si="118"/>
        <v/>
      </c>
      <c r="F322" s="184" t="str">
        <f t="shared" si="119"/>
        <v/>
      </c>
      <c r="G322" s="185" t="str">
        <f t="shared" si="120"/>
        <v/>
      </c>
      <c r="H322" s="185" t="str">
        <f t="shared" si="121"/>
        <v/>
      </c>
      <c r="I322" s="185" t="str">
        <f t="shared" si="122"/>
        <v/>
      </c>
      <c r="J322" s="186" t="str">
        <f t="shared" si="123"/>
        <v/>
      </c>
    </row>
    <row r="323" spans="1:10" ht="12.75" customHeight="1" x14ac:dyDescent="0.2">
      <c r="A323" s="182"/>
      <c r="B323" s="183"/>
      <c r="C323" s="184" t="str">
        <f t="shared" si="116"/>
        <v/>
      </c>
      <c r="D323" s="184" t="str">
        <f t="shared" si="117"/>
        <v/>
      </c>
      <c r="E323" s="184" t="str">
        <f t="shared" si="118"/>
        <v/>
      </c>
      <c r="F323" s="184" t="str">
        <f t="shared" si="119"/>
        <v/>
      </c>
      <c r="G323" s="185" t="str">
        <f t="shared" si="120"/>
        <v/>
      </c>
      <c r="H323" s="185" t="str">
        <f t="shared" si="121"/>
        <v/>
      </c>
      <c r="I323" s="185" t="str">
        <f t="shared" si="122"/>
        <v/>
      </c>
      <c r="J323" s="186" t="str">
        <f t="shared" si="123"/>
        <v/>
      </c>
    </row>
    <row r="324" spans="1:10" ht="12.75" customHeight="1" x14ac:dyDescent="0.2">
      <c r="A324" s="182"/>
      <c r="B324" s="183"/>
      <c r="C324" s="184" t="str">
        <f t="shared" si="116"/>
        <v/>
      </c>
      <c r="D324" s="184" t="str">
        <f t="shared" si="117"/>
        <v/>
      </c>
      <c r="E324" s="184" t="str">
        <f t="shared" si="118"/>
        <v/>
      </c>
      <c r="F324" s="184" t="str">
        <f t="shared" si="119"/>
        <v/>
      </c>
      <c r="G324" s="185" t="str">
        <f t="shared" si="120"/>
        <v/>
      </c>
      <c r="H324" s="185" t="str">
        <f t="shared" si="121"/>
        <v/>
      </c>
      <c r="I324" s="185" t="str">
        <f t="shared" si="122"/>
        <v/>
      </c>
      <c r="J324" s="186" t="str">
        <f t="shared" si="123"/>
        <v/>
      </c>
    </row>
    <row r="325" spans="1:10" ht="12.75" customHeight="1" x14ac:dyDescent="0.2">
      <c r="A325" s="182"/>
      <c r="B325" s="183"/>
      <c r="C325" s="184" t="str">
        <f t="shared" si="116"/>
        <v/>
      </c>
      <c r="D325" s="184" t="str">
        <f t="shared" si="117"/>
        <v/>
      </c>
      <c r="E325" s="184" t="str">
        <f t="shared" si="118"/>
        <v/>
      </c>
      <c r="F325" s="184" t="str">
        <f t="shared" si="119"/>
        <v/>
      </c>
      <c r="G325" s="185" t="str">
        <f t="shared" si="120"/>
        <v/>
      </c>
      <c r="H325" s="185" t="str">
        <f t="shared" si="121"/>
        <v/>
      </c>
      <c r="I325" s="185" t="str">
        <f t="shared" si="122"/>
        <v/>
      </c>
      <c r="J325" s="186" t="str">
        <f t="shared" si="123"/>
        <v/>
      </c>
    </row>
    <row r="326" spans="1:10" ht="12.75" customHeight="1" x14ac:dyDescent="0.2">
      <c r="A326" s="182"/>
      <c r="B326" s="183"/>
      <c r="C326" s="184" t="str">
        <f t="shared" si="116"/>
        <v/>
      </c>
      <c r="D326" s="184" t="str">
        <f t="shared" si="117"/>
        <v/>
      </c>
      <c r="E326" s="184" t="str">
        <f t="shared" si="118"/>
        <v/>
      </c>
      <c r="F326" s="184" t="str">
        <f t="shared" si="119"/>
        <v/>
      </c>
      <c r="G326" s="185" t="str">
        <f t="shared" si="120"/>
        <v/>
      </c>
      <c r="H326" s="185" t="str">
        <f t="shared" si="121"/>
        <v/>
      </c>
      <c r="I326" s="185" t="str">
        <f t="shared" si="122"/>
        <v/>
      </c>
      <c r="J326" s="186" t="str">
        <f t="shared" si="123"/>
        <v/>
      </c>
    </row>
    <row r="327" spans="1:10" ht="12.75" customHeight="1" x14ac:dyDescent="0.2">
      <c r="A327" s="182"/>
      <c r="B327" s="183"/>
      <c r="C327" s="184" t="str">
        <f t="shared" si="116"/>
        <v/>
      </c>
      <c r="D327" s="184" t="str">
        <f t="shared" si="117"/>
        <v/>
      </c>
      <c r="E327" s="184" t="str">
        <f t="shared" si="118"/>
        <v/>
      </c>
      <c r="F327" s="184" t="str">
        <f t="shared" si="119"/>
        <v/>
      </c>
      <c r="G327" s="185" t="str">
        <f t="shared" si="120"/>
        <v/>
      </c>
      <c r="H327" s="185" t="str">
        <f t="shared" si="121"/>
        <v/>
      </c>
      <c r="I327" s="185" t="str">
        <f t="shared" si="122"/>
        <v/>
      </c>
      <c r="J327" s="186" t="str">
        <f t="shared" si="123"/>
        <v/>
      </c>
    </row>
    <row r="328" spans="1:10" ht="12.75" customHeight="1" x14ac:dyDescent="0.2">
      <c r="A328" s="182"/>
      <c r="B328" s="183"/>
      <c r="C328" s="184" t="str">
        <f t="shared" si="116"/>
        <v/>
      </c>
      <c r="D328" s="184" t="str">
        <f t="shared" si="117"/>
        <v/>
      </c>
      <c r="E328" s="184" t="str">
        <f t="shared" si="118"/>
        <v/>
      </c>
      <c r="F328" s="184" t="str">
        <f t="shared" si="119"/>
        <v/>
      </c>
      <c r="G328" s="185" t="str">
        <f t="shared" si="120"/>
        <v/>
      </c>
      <c r="H328" s="185" t="str">
        <f t="shared" si="121"/>
        <v/>
      </c>
      <c r="I328" s="185" t="str">
        <f t="shared" si="122"/>
        <v/>
      </c>
      <c r="J328" s="186" t="str">
        <f t="shared" si="123"/>
        <v/>
      </c>
    </row>
    <row r="329" spans="1:10" ht="12.75" customHeight="1" x14ac:dyDescent="0.2">
      <c r="A329" s="182"/>
      <c r="B329" s="183"/>
      <c r="C329" s="184" t="str">
        <f t="shared" si="116"/>
        <v/>
      </c>
      <c r="D329" s="184" t="str">
        <f t="shared" si="117"/>
        <v/>
      </c>
      <c r="E329" s="184" t="str">
        <f t="shared" si="118"/>
        <v/>
      </c>
      <c r="F329" s="184" t="str">
        <f t="shared" si="119"/>
        <v/>
      </c>
      <c r="G329" s="185" t="str">
        <f t="shared" si="120"/>
        <v/>
      </c>
      <c r="H329" s="185" t="str">
        <f t="shared" si="121"/>
        <v/>
      </c>
      <c r="I329" s="185" t="str">
        <f t="shared" si="122"/>
        <v/>
      </c>
      <c r="J329" s="186" t="str">
        <f t="shared" si="123"/>
        <v/>
      </c>
    </row>
    <row r="330" spans="1:10" ht="12.75" customHeight="1" x14ac:dyDescent="0.2">
      <c r="A330" s="182"/>
      <c r="B330" s="183"/>
      <c r="C330" s="184" t="str">
        <f t="shared" si="116"/>
        <v/>
      </c>
      <c r="D330" s="184" t="str">
        <f t="shared" si="117"/>
        <v/>
      </c>
      <c r="E330" s="184" t="str">
        <f t="shared" si="118"/>
        <v/>
      </c>
      <c r="F330" s="184" t="str">
        <f t="shared" si="119"/>
        <v/>
      </c>
      <c r="G330" s="185" t="str">
        <f t="shared" si="120"/>
        <v/>
      </c>
      <c r="H330" s="185" t="str">
        <f t="shared" si="121"/>
        <v/>
      </c>
      <c r="I330" s="185" t="str">
        <f t="shared" si="122"/>
        <v/>
      </c>
      <c r="J330" s="186" t="str">
        <f t="shared" si="123"/>
        <v/>
      </c>
    </row>
    <row r="331" spans="1:10" ht="12.75" customHeight="1" x14ac:dyDescent="0.2">
      <c r="A331" s="182"/>
      <c r="B331" s="183"/>
      <c r="C331" s="184" t="str">
        <f t="shared" si="116"/>
        <v/>
      </c>
      <c r="D331" s="184" t="str">
        <f t="shared" si="117"/>
        <v/>
      </c>
      <c r="E331" s="184" t="str">
        <f t="shared" si="118"/>
        <v/>
      </c>
      <c r="F331" s="184" t="str">
        <f t="shared" si="119"/>
        <v/>
      </c>
      <c r="G331" s="185" t="str">
        <f t="shared" si="120"/>
        <v/>
      </c>
      <c r="H331" s="185" t="str">
        <f t="shared" si="121"/>
        <v/>
      </c>
      <c r="I331" s="185" t="str">
        <f t="shared" si="122"/>
        <v/>
      </c>
      <c r="J331" s="186" t="str">
        <f t="shared" si="123"/>
        <v/>
      </c>
    </row>
    <row r="332" spans="1:10" ht="12.75" customHeight="1" x14ac:dyDescent="0.2">
      <c r="A332" s="182"/>
      <c r="B332" s="188"/>
      <c r="C332" s="184" t="str">
        <f t="shared" si="116"/>
        <v/>
      </c>
      <c r="D332" s="184" t="str">
        <f>IF($A332&lt;&gt;"",$B332/100*(VLOOKUP($A332,Alimenti,2)),"")</f>
        <v/>
      </c>
      <c r="E332" s="184" t="str">
        <f>IF($A332&lt;&gt;"",$B332/100*(VLOOKUP($A332,Alimenti,2)),"")</f>
        <v/>
      </c>
      <c r="F332" s="184" t="str">
        <f>IF($A332&lt;&gt;"",$B332/100*(VLOOKUP($A332,Alimenti,2)),"")</f>
        <v/>
      </c>
      <c r="G332" s="185" t="str">
        <f t="shared" si="120"/>
        <v/>
      </c>
      <c r="H332" s="185" t="str">
        <f t="shared" si="121"/>
        <v/>
      </c>
      <c r="I332" s="185" t="str">
        <f t="shared" si="122"/>
        <v/>
      </c>
      <c r="J332" s="186" t="str">
        <f t="shared" si="123"/>
        <v/>
      </c>
    </row>
    <row r="333" spans="1:10" ht="12.75" customHeight="1" x14ac:dyDescent="0.2">
      <c r="A333" s="35" t="s">
        <v>328</v>
      </c>
      <c r="B333" s="189">
        <f>SUM(B313:B332)</f>
        <v>0</v>
      </c>
      <c r="C333" s="190">
        <f>SUM(C313:C332)</f>
        <v>0</v>
      </c>
      <c r="D333" s="190">
        <f>SUM(D313:D332)</f>
        <v>0</v>
      </c>
      <c r="E333" s="190">
        <f>SUM(E313:E332)</f>
        <v>0</v>
      </c>
      <c r="F333" s="190">
        <f>SUM(F313:F332)</f>
        <v>0</v>
      </c>
      <c r="G333" s="191">
        <f t="shared" si="120"/>
        <v>0</v>
      </c>
      <c r="H333" s="191">
        <f t="shared" si="121"/>
        <v>0</v>
      </c>
      <c r="I333" s="191">
        <f t="shared" si="122"/>
        <v>0</v>
      </c>
      <c r="J333" s="70">
        <f>SUM(J313:J332)</f>
        <v>0</v>
      </c>
    </row>
    <row r="334" spans="1:10" ht="12.75" customHeight="1" x14ac:dyDescent="0.2">
      <c r="A334" s="191" t="s">
        <v>329</v>
      </c>
      <c r="B334" s="192"/>
      <c r="C334" s="192"/>
      <c r="D334" s="193">
        <f>IF(C333&lt;&gt;0,D333*4/C333,0)</f>
        <v>0</v>
      </c>
      <c r="E334" s="193">
        <f>IF(C333&lt;&gt;0,E333*3.75/C333,0)</f>
        <v>0</v>
      </c>
      <c r="F334" s="193">
        <f>IF(C333&lt;&gt;0,F333*9/C333,0)</f>
        <v>0</v>
      </c>
      <c r="G334" s="192"/>
      <c r="H334" s="192"/>
      <c r="I334" s="192"/>
      <c r="J334" s="192"/>
    </row>
    <row r="335" spans="1:10" ht="12.75" customHeight="1" x14ac:dyDescent="0.2">
      <c r="A335" s="182"/>
      <c r="B335" s="183"/>
      <c r="C335" s="184" t="str">
        <f t="shared" ref="C335:C354" si="124">IF($A335&lt;&gt;"",$B335/100*(VLOOKUP($A335,Alimenti,2)),"")</f>
        <v/>
      </c>
      <c r="D335" s="184" t="str">
        <f t="shared" ref="D335:D353" si="125">IF($A335&lt;&gt;"",$B335/100*(VLOOKUP($A335,Alimenti,3)),"")</f>
        <v/>
      </c>
      <c r="E335" s="184" t="str">
        <f t="shared" ref="E335:E353" si="126">IF($A335&lt;&gt;"",$B335/100*(VLOOKUP($A335,Alimenti,4)),"")</f>
        <v/>
      </c>
      <c r="F335" s="184" t="str">
        <f t="shared" ref="F335:F353" si="127">IF($A335&lt;&gt;"",$B335/100*(VLOOKUP($A335,Alimenti,5)),"")</f>
        <v/>
      </c>
      <c r="G335" s="185" t="str">
        <f t="shared" ref="G335:G355" si="128">IF(D335&lt;&gt;"",ROUND(D335/7,0),"")</f>
        <v/>
      </c>
      <c r="H335" s="185" t="str">
        <f t="shared" ref="H335:H355" si="129">IF(E335&lt;&gt;"",ROUND(E335/9,0),"")</f>
        <v/>
      </c>
      <c r="I335" s="185" t="str">
        <f t="shared" ref="I335:I355" si="130">IF(F335&lt;&gt;"",ROUND(F335/3,0),"")</f>
        <v/>
      </c>
      <c r="J335" s="186" t="str">
        <f t="shared" ref="J335:J354" si="131">IF(C335&lt;&gt;"",C335/3.6,"")</f>
        <v/>
      </c>
    </row>
    <row r="336" spans="1:10" ht="12.75" customHeight="1" x14ac:dyDescent="0.2">
      <c r="A336" s="182"/>
      <c r="B336" s="183"/>
      <c r="C336" s="184" t="str">
        <f t="shared" si="124"/>
        <v/>
      </c>
      <c r="D336" s="184" t="str">
        <f t="shared" si="125"/>
        <v/>
      </c>
      <c r="E336" s="184" t="str">
        <f t="shared" si="126"/>
        <v/>
      </c>
      <c r="F336" s="184" t="str">
        <f t="shared" si="127"/>
        <v/>
      </c>
      <c r="G336" s="185" t="str">
        <f t="shared" si="128"/>
        <v/>
      </c>
      <c r="H336" s="185" t="str">
        <f t="shared" si="129"/>
        <v/>
      </c>
      <c r="I336" s="185" t="str">
        <f t="shared" si="130"/>
        <v/>
      </c>
      <c r="J336" s="186" t="str">
        <f t="shared" si="131"/>
        <v/>
      </c>
    </row>
    <row r="337" spans="1:10" ht="12.75" customHeight="1" x14ac:dyDescent="0.2">
      <c r="A337" s="182"/>
      <c r="B337" s="183"/>
      <c r="C337" s="184" t="str">
        <f t="shared" si="124"/>
        <v/>
      </c>
      <c r="D337" s="184" t="str">
        <f t="shared" si="125"/>
        <v/>
      </c>
      <c r="E337" s="184" t="str">
        <f t="shared" si="126"/>
        <v/>
      </c>
      <c r="F337" s="184" t="str">
        <f t="shared" si="127"/>
        <v/>
      </c>
      <c r="G337" s="185" t="str">
        <f t="shared" si="128"/>
        <v/>
      </c>
      <c r="H337" s="185" t="str">
        <f t="shared" si="129"/>
        <v/>
      </c>
      <c r="I337" s="185" t="str">
        <f t="shared" si="130"/>
        <v/>
      </c>
      <c r="J337" s="186" t="str">
        <f t="shared" si="131"/>
        <v/>
      </c>
    </row>
    <row r="338" spans="1:10" ht="12.75" customHeight="1" x14ac:dyDescent="0.2">
      <c r="A338" s="182"/>
      <c r="B338" s="183"/>
      <c r="C338" s="184" t="str">
        <f t="shared" si="124"/>
        <v/>
      </c>
      <c r="D338" s="184" t="str">
        <f t="shared" si="125"/>
        <v/>
      </c>
      <c r="E338" s="184" t="str">
        <f t="shared" si="126"/>
        <v/>
      </c>
      <c r="F338" s="184" t="str">
        <f t="shared" si="127"/>
        <v/>
      </c>
      <c r="G338" s="185" t="str">
        <f t="shared" si="128"/>
        <v/>
      </c>
      <c r="H338" s="185" t="str">
        <f t="shared" si="129"/>
        <v/>
      </c>
      <c r="I338" s="185" t="str">
        <f t="shared" si="130"/>
        <v/>
      </c>
      <c r="J338" s="186" t="str">
        <f t="shared" si="131"/>
        <v/>
      </c>
    </row>
    <row r="339" spans="1:10" ht="12.75" customHeight="1" x14ac:dyDescent="0.2">
      <c r="A339" s="182"/>
      <c r="B339" s="183"/>
      <c r="C339" s="184" t="str">
        <f t="shared" si="124"/>
        <v/>
      </c>
      <c r="D339" s="184" t="str">
        <f t="shared" si="125"/>
        <v/>
      </c>
      <c r="E339" s="184" t="str">
        <f t="shared" si="126"/>
        <v/>
      </c>
      <c r="F339" s="184" t="str">
        <f t="shared" si="127"/>
        <v/>
      </c>
      <c r="G339" s="185" t="str">
        <f t="shared" si="128"/>
        <v/>
      </c>
      <c r="H339" s="185" t="str">
        <f t="shared" si="129"/>
        <v/>
      </c>
      <c r="I339" s="185" t="str">
        <f t="shared" si="130"/>
        <v/>
      </c>
      <c r="J339" s="186" t="str">
        <f t="shared" si="131"/>
        <v/>
      </c>
    </row>
    <row r="340" spans="1:10" ht="12.75" customHeight="1" x14ac:dyDescent="0.2">
      <c r="A340" s="182"/>
      <c r="B340" s="183"/>
      <c r="C340" s="184" t="str">
        <f t="shared" si="124"/>
        <v/>
      </c>
      <c r="D340" s="184" t="str">
        <f t="shared" si="125"/>
        <v/>
      </c>
      <c r="E340" s="184" t="str">
        <f t="shared" si="126"/>
        <v/>
      </c>
      <c r="F340" s="184" t="str">
        <f t="shared" si="127"/>
        <v/>
      </c>
      <c r="G340" s="185" t="str">
        <f t="shared" si="128"/>
        <v/>
      </c>
      <c r="H340" s="185" t="str">
        <f t="shared" si="129"/>
        <v/>
      </c>
      <c r="I340" s="185" t="str">
        <f t="shared" si="130"/>
        <v/>
      </c>
      <c r="J340" s="186" t="str">
        <f t="shared" si="131"/>
        <v/>
      </c>
    </row>
    <row r="341" spans="1:10" ht="12.75" customHeight="1" x14ac:dyDescent="0.2">
      <c r="A341" s="182"/>
      <c r="B341" s="183"/>
      <c r="C341" s="184" t="str">
        <f t="shared" si="124"/>
        <v/>
      </c>
      <c r="D341" s="184" t="str">
        <f t="shared" si="125"/>
        <v/>
      </c>
      <c r="E341" s="184" t="str">
        <f t="shared" si="126"/>
        <v/>
      </c>
      <c r="F341" s="184" t="str">
        <f t="shared" si="127"/>
        <v/>
      </c>
      <c r="G341" s="185" t="str">
        <f t="shared" si="128"/>
        <v/>
      </c>
      <c r="H341" s="185" t="str">
        <f t="shared" si="129"/>
        <v/>
      </c>
      <c r="I341" s="185" t="str">
        <f t="shared" si="130"/>
        <v/>
      </c>
      <c r="J341" s="186" t="str">
        <f t="shared" si="131"/>
        <v/>
      </c>
    </row>
    <row r="342" spans="1:10" ht="12.75" customHeight="1" x14ac:dyDescent="0.2">
      <c r="A342" s="182"/>
      <c r="B342" s="183"/>
      <c r="C342" s="184" t="str">
        <f t="shared" si="124"/>
        <v/>
      </c>
      <c r="D342" s="184" t="str">
        <f t="shared" si="125"/>
        <v/>
      </c>
      <c r="E342" s="184" t="str">
        <f t="shared" si="126"/>
        <v/>
      </c>
      <c r="F342" s="184" t="str">
        <f t="shared" si="127"/>
        <v/>
      </c>
      <c r="G342" s="185" t="str">
        <f t="shared" si="128"/>
        <v/>
      </c>
      <c r="H342" s="185" t="str">
        <f t="shared" si="129"/>
        <v/>
      </c>
      <c r="I342" s="185" t="str">
        <f t="shared" si="130"/>
        <v/>
      </c>
      <c r="J342" s="186" t="str">
        <f t="shared" si="131"/>
        <v/>
      </c>
    </row>
    <row r="343" spans="1:10" ht="12.75" customHeight="1" x14ac:dyDescent="0.2">
      <c r="A343" s="182"/>
      <c r="B343" s="183"/>
      <c r="C343" s="184" t="str">
        <f t="shared" si="124"/>
        <v/>
      </c>
      <c r="D343" s="184" t="str">
        <f t="shared" si="125"/>
        <v/>
      </c>
      <c r="E343" s="184" t="str">
        <f t="shared" si="126"/>
        <v/>
      </c>
      <c r="F343" s="184" t="str">
        <f t="shared" si="127"/>
        <v/>
      </c>
      <c r="G343" s="185" t="str">
        <f t="shared" si="128"/>
        <v/>
      </c>
      <c r="H343" s="185" t="str">
        <f t="shared" si="129"/>
        <v/>
      </c>
      <c r="I343" s="185" t="str">
        <f t="shared" si="130"/>
        <v/>
      </c>
      <c r="J343" s="186" t="str">
        <f t="shared" si="131"/>
        <v/>
      </c>
    </row>
    <row r="344" spans="1:10" ht="12.75" customHeight="1" x14ac:dyDescent="0.2">
      <c r="A344" s="182"/>
      <c r="B344" s="183"/>
      <c r="C344" s="184" t="str">
        <f t="shared" si="124"/>
        <v/>
      </c>
      <c r="D344" s="184" t="str">
        <f t="shared" si="125"/>
        <v/>
      </c>
      <c r="E344" s="184" t="str">
        <f t="shared" si="126"/>
        <v/>
      </c>
      <c r="F344" s="184" t="str">
        <f t="shared" si="127"/>
        <v/>
      </c>
      <c r="G344" s="185" t="str">
        <f t="shared" si="128"/>
        <v/>
      </c>
      <c r="H344" s="185" t="str">
        <f t="shared" si="129"/>
        <v/>
      </c>
      <c r="I344" s="185" t="str">
        <f t="shared" si="130"/>
        <v/>
      </c>
      <c r="J344" s="186" t="str">
        <f t="shared" si="131"/>
        <v/>
      </c>
    </row>
    <row r="345" spans="1:10" ht="12.75" customHeight="1" x14ac:dyDescent="0.2">
      <c r="A345" s="182"/>
      <c r="B345" s="183"/>
      <c r="C345" s="184" t="str">
        <f t="shared" si="124"/>
        <v/>
      </c>
      <c r="D345" s="184" t="str">
        <f t="shared" si="125"/>
        <v/>
      </c>
      <c r="E345" s="184" t="str">
        <f t="shared" si="126"/>
        <v/>
      </c>
      <c r="F345" s="184" t="str">
        <f t="shared" si="127"/>
        <v/>
      </c>
      <c r="G345" s="185" t="str">
        <f t="shared" si="128"/>
        <v/>
      </c>
      <c r="H345" s="185" t="str">
        <f t="shared" si="129"/>
        <v/>
      </c>
      <c r="I345" s="185" t="str">
        <f t="shared" si="130"/>
        <v/>
      </c>
      <c r="J345" s="186" t="str">
        <f t="shared" si="131"/>
        <v/>
      </c>
    </row>
    <row r="346" spans="1:10" ht="12.75" customHeight="1" x14ac:dyDescent="0.2">
      <c r="A346" s="182"/>
      <c r="B346" s="183"/>
      <c r="C346" s="184" t="str">
        <f t="shared" si="124"/>
        <v/>
      </c>
      <c r="D346" s="184" t="str">
        <f t="shared" si="125"/>
        <v/>
      </c>
      <c r="E346" s="184" t="str">
        <f t="shared" si="126"/>
        <v/>
      </c>
      <c r="F346" s="184" t="str">
        <f t="shared" si="127"/>
        <v/>
      </c>
      <c r="G346" s="185" t="str">
        <f t="shared" si="128"/>
        <v/>
      </c>
      <c r="H346" s="185" t="str">
        <f t="shared" si="129"/>
        <v/>
      </c>
      <c r="I346" s="185" t="str">
        <f t="shared" si="130"/>
        <v/>
      </c>
      <c r="J346" s="186" t="str">
        <f t="shared" si="131"/>
        <v/>
      </c>
    </row>
    <row r="347" spans="1:10" ht="12.75" customHeight="1" x14ac:dyDescent="0.2">
      <c r="A347" s="182"/>
      <c r="B347" s="183"/>
      <c r="C347" s="184" t="str">
        <f t="shared" si="124"/>
        <v/>
      </c>
      <c r="D347" s="184" t="str">
        <f t="shared" si="125"/>
        <v/>
      </c>
      <c r="E347" s="184" t="str">
        <f t="shared" si="126"/>
        <v/>
      </c>
      <c r="F347" s="184" t="str">
        <f t="shared" si="127"/>
        <v/>
      </c>
      <c r="G347" s="185" t="str">
        <f t="shared" si="128"/>
        <v/>
      </c>
      <c r="H347" s="185" t="str">
        <f t="shared" si="129"/>
        <v/>
      </c>
      <c r="I347" s="185" t="str">
        <f t="shared" si="130"/>
        <v/>
      </c>
      <c r="J347" s="186" t="str">
        <f t="shared" si="131"/>
        <v/>
      </c>
    </row>
    <row r="348" spans="1:10" ht="12.75" customHeight="1" x14ac:dyDescent="0.2">
      <c r="A348" s="182"/>
      <c r="B348" s="183"/>
      <c r="C348" s="184" t="str">
        <f t="shared" si="124"/>
        <v/>
      </c>
      <c r="D348" s="184" t="str">
        <f t="shared" si="125"/>
        <v/>
      </c>
      <c r="E348" s="184" t="str">
        <f t="shared" si="126"/>
        <v/>
      </c>
      <c r="F348" s="184" t="str">
        <f t="shared" si="127"/>
        <v/>
      </c>
      <c r="G348" s="185" t="str">
        <f t="shared" si="128"/>
        <v/>
      </c>
      <c r="H348" s="185" t="str">
        <f t="shared" si="129"/>
        <v/>
      </c>
      <c r="I348" s="185" t="str">
        <f t="shared" si="130"/>
        <v/>
      </c>
      <c r="J348" s="186" t="str">
        <f t="shared" si="131"/>
        <v/>
      </c>
    </row>
    <row r="349" spans="1:10" ht="12.75" customHeight="1" x14ac:dyDescent="0.2">
      <c r="A349" s="182"/>
      <c r="B349" s="183"/>
      <c r="C349" s="184" t="str">
        <f t="shared" si="124"/>
        <v/>
      </c>
      <c r="D349" s="184" t="str">
        <f t="shared" si="125"/>
        <v/>
      </c>
      <c r="E349" s="184" t="str">
        <f t="shared" si="126"/>
        <v/>
      </c>
      <c r="F349" s="184" t="str">
        <f t="shared" si="127"/>
        <v/>
      </c>
      <c r="G349" s="185" t="str">
        <f t="shared" si="128"/>
        <v/>
      </c>
      <c r="H349" s="185" t="str">
        <f t="shared" si="129"/>
        <v/>
      </c>
      <c r="I349" s="185" t="str">
        <f t="shared" si="130"/>
        <v/>
      </c>
      <c r="J349" s="186" t="str">
        <f t="shared" si="131"/>
        <v/>
      </c>
    </row>
    <row r="350" spans="1:10" ht="12.75" customHeight="1" x14ac:dyDescent="0.2">
      <c r="A350" s="182"/>
      <c r="B350" s="183"/>
      <c r="C350" s="184" t="str">
        <f t="shared" si="124"/>
        <v/>
      </c>
      <c r="D350" s="184" t="str">
        <f t="shared" si="125"/>
        <v/>
      </c>
      <c r="E350" s="184" t="str">
        <f t="shared" si="126"/>
        <v/>
      </c>
      <c r="F350" s="184" t="str">
        <f t="shared" si="127"/>
        <v/>
      </c>
      <c r="G350" s="185" t="str">
        <f t="shared" si="128"/>
        <v/>
      </c>
      <c r="H350" s="185" t="str">
        <f t="shared" si="129"/>
        <v/>
      </c>
      <c r="I350" s="185" t="str">
        <f t="shared" si="130"/>
        <v/>
      </c>
      <c r="J350" s="186" t="str">
        <f t="shared" si="131"/>
        <v/>
      </c>
    </row>
    <row r="351" spans="1:10" ht="12.75" customHeight="1" x14ac:dyDescent="0.2">
      <c r="A351" s="182"/>
      <c r="B351" s="183"/>
      <c r="C351" s="184" t="str">
        <f t="shared" si="124"/>
        <v/>
      </c>
      <c r="D351" s="184" t="str">
        <f t="shared" si="125"/>
        <v/>
      </c>
      <c r="E351" s="184" t="str">
        <f t="shared" si="126"/>
        <v/>
      </c>
      <c r="F351" s="184" t="str">
        <f t="shared" si="127"/>
        <v/>
      </c>
      <c r="G351" s="185" t="str">
        <f t="shared" si="128"/>
        <v/>
      </c>
      <c r="H351" s="185" t="str">
        <f t="shared" si="129"/>
        <v/>
      </c>
      <c r="I351" s="185" t="str">
        <f t="shared" si="130"/>
        <v/>
      </c>
      <c r="J351" s="186" t="str">
        <f t="shared" si="131"/>
        <v/>
      </c>
    </row>
    <row r="352" spans="1:10" ht="12.75" customHeight="1" x14ac:dyDescent="0.2">
      <c r="A352" s="182"/>
      <c r="B352" s="183"/>
      <c r="C352" s="184" t="str">
        <f t="shared" si="124"/>
        <v/>
      </c>
      <c r="D352" s="184" t="str">
        <f t="shared" si="125"/>
        <v/>
      </c>
      <c r="E352" s="184" t="str">
        <f t="shared" si="126"/>
        <v/>
      </c>
      <c r="F352" s="184" t="str">
        <f t="shared" si="127"/>
        <v/>
      </c>
      <c r="G352" s="185" t="str">
        <f t="shared" si="128"/>
        <v/>
      </c>
      <c r="H352" s="185" t="str">
        <f t="shared" si="129"/>
        <v/>
      </c>
      <c r="I352" s="185" t="str">
        <f t="shared" si="130"/>
        <v/>
      </c>
      <c r="J352" s="186" t="str">
        <f t="shared" si="131"/>
        <v/>
      </c>
    </row>
    <row r="353" spans="1:10" ht="12.75" customHeight="1" x14ac:dyDescent="0.2">
      <c r="A353" s="182"/>
      <c r="B353" s="183"/>
      <c r="C353" s="184" t="str">
        <f t="shared" si="124"/>
        <v/>
      </c>
      <c r="D353" s="184" t="str">
        <f t="shared" si="125"/>
        <v/>
      </c>
      <c r="E353" s="184" t="str">
        <f t="shared" si="126"/>
        <v/>
      </c>
      <c r="F353" s="184" t="str">
        <f t="shared" si="127"/>
        <v/>
      </c>
      <c r="G353" s="185" t="str">
        <f t="shared" si="128"/>
        <v/>
      </c>
      <c r="H353" s="185" t="str">
        <f t="shared" si="129"/>
        <v/>
      </c>
      <c r="I353" s="185" t="str">
        <f t="shared" si="130"/>
        <v/>
      </c>
      <c r="J353" s="186" t="str">
        <f t="shared" si="131"/>
        <v/>
      </c>
    </row>
    <row r="354" spans="1:10" ht="12.75" customHeight="1" x14ac:dyDescent="0.2">
      <c r="A354" s="182"/>
      <c r="B354" s="188"/>
      <c r="C354" s="184" t="str">
        <f t="shared" si="124"/>
        <v/>
      </c>
      <c r="D354" s="184" t="str">
        <f>IF($A354&lt;&gt;"",$B354/100*(VLOOKUP($A354,Alimenti,2)),"")</f>
        <v/>
      </c>
      <c r="E354" s="184" t="str">
        <f>IF($A354&lt;&gt;"",$B354/100*(VLOOKUP($A354,Alimenti,2)),"")</f>
        <v/>
      </c>
      <c r="F354" s="184" t="str">
        <f>IF($A354&lt;&gt;"",$B354/100*(VLOOKUP($A354,Alimenti,2)),"")</f>
        <v/>
      </c>
      <c r="G354" s="185" t="str">
        <f t="shared" si="128"/>
        <v/>
      </c>
      <c r="H354" s="185" t="str">
        <f t="shared" si="129"/>
        <v/>
      </c>
      <c r="I354" s="185" t="str">
        <f t="shared" si="130"/>
        <v/>
      </c>
      <c r="J354" s="186" t="str">
        <f t="shared" si="131"/>
        <v/>
      </c>
    </row>
    <row r="355" spans="1:10" ht="12.75" customHeight="1" x14ac:dyDescent="0.2">
      <c r="A355" s="35" t="s">
        <v>328</v>
      </c>
      <c r="B355" s="189">
        <f>SUM(B335:B354)</f>
        <v>0</v>
      </c>
      <c r="C355" s="190">
        <f>SUM(C335:C354)</f>
        <v>0</v>
      </c>
      <c r="D355" s="190">
        <f>SUM(D335:D354)</f>
        <v>0</v>
      </c>
      <c r="E355" s="190">
        <f>SUM(E335:E354)</f>
        <v>0</v>
      </c>
      <c r="F355" s="190">
        <f>SUM(F335:F354)</f>
        <v>0</v>
      </c>
      <c r="G355" s="191">
        <f t="shared" si="128"/>
        <v>0</v>
      </c>
      <c r="H355" s="191">
        <f t="shared" si="129"/>
        <v>0</v>
      </c>
      <c r="I355" s="191">
        <f t="shared" si="130"/>
        <v>0</v>
      </c>
      <c r="J355" s="70">
        <f>SUM(J335:J354)</f>
        <v>0</v>
      </c>
    </row>
    <row r="356" spans="1:10" ht="12.75" customHeight="1" x14ac:dyDescent="0.2">
      <c r="A356" s="191" t="s">
        <v>329</v>
      </c>
      <c r="B356" s="192"/>
      <c r="C356" s="192"/>
      <c r="D356" s="193">
        <f>IF(C355&lt;&gt;0,D355*4/C355,0)</f>
        <v>0</v>
      </c>
      <c r="E356" s="193">
        <f>IF(C355&lt;&gt;0,E355*3.75/C355,0)</f>
        <v>0</v>
      </c>
      <c r="F356" s="193">
        <f>IF(C355&lt;&gt;0,F355*9/C355,0)</f>
        <v>0</v>
      </c>
      <c r="G356" s="192"/>
      <c r="H356" s="192"/>
      <c r="I356" s="192"/>
      <c r="J356" s="192"/>
    </row>
    <row r="357" spans="1:10" ht="12.75" customHeight="1" x14ac:dyDescent="0.2">
      <c r="A357" s="182"/>
      <c r="B357" s="183"/>
      <c r="C357" s="184" t="str">
        <f t="shared" ref="C357:C376" si="132">IF($A357&lt;&gt;"",$B357/100*(VLOOKUP($A357,Alimenti,2)),"")</f>
        <v/>
      </c>
      <c r="D357" s="184" t="str">
        <f t="shared" ref="D357:D375" si="133">IF($A357&lt;&gt;"",$B357/100*(VLOOKUP($A357,Alimenti,3)),"")</f>
        <v/>
      </c>
      <c r="E357" s="184" t="str">
        <f t="shared" ref="E357:E375" si="134">IF($A357&lt;&gt;"",$B357/100*(VLOOKUP($A357,Alimenti,4)),"")</f>
        <v/>
      </c>
      <c r="F357" s="184" t="str">
        <f t="shared" ref="F357:F375" si="135">IF($A357&lt;&gt;"",$B357/100*(VLOOKUP($A357,Alimenti,5)),"")</f>
        <v/>
      </c>
      <c r="G357" s="185" t="str">
        <f t="shared" ref="G357:G377" si="136">IF(D357&lt;&gt;"",ROUND(D357/7,0),"")</f>
        <v/>
      </c>
      <c r="H357" s="185" t="str">
        <f t="shared" ref="H357:H377" si="137">IF(E357&lt;&gt;"",ROUND(E357/9,0),"")</f>
        <v/>
      </c>
      <c r="I357" s="185" t="str">
        <f t="shared" ref="I357:I377" si="138">IF(F357&lt;&gt;"",ROUND(F357/3,0),"")</f>
        <v/>
      </c>
      <c r="J357" s="186" t="str">
        <f t="shared" ref="J357:J376" si="139">IF(C357&lt;&gt;"",C357/3.6,"")</f>
        <v/>
      </c>
    </row>
    <row r="358" spans="1:10" ht="12.75" customHeight="1" x14ac:dyDescent="0.2">
      <c r="A358" s="182"/>
      <c r="B358" s="183"/>
      <c r="C358" s="184" t="str">
        <f t="shared" si="132"/>
        <v/>
      </c>
      <c r="D358" s="184" t="str">
        <f t="shared" si="133"/>
        <v/>
      </c>
      <c r="E358" s="184" t="str">
        <f t="shared" si="134"/>
        <v/>
      </c>
      <c r="F358" s="184" t="str">
        <f t="shared" si="135"/>
        <v/>
      </c>
      <c r="G358" s="185" t="str">
        <f t="shared" si="136"/>
        <v/>
      </c>
      <c r="H358" s="185" t="str">
        <f t="shared" si="137"/>
        <v/>
      </c>
      <c r="I358" s="185" t="str">
        <f t="shared" si="138"/>
        <v/>
      </c>
      <c r="J358" s="186" t="str">
        <f t="shared" si="139"/>
        <v/>
      </c>
    </row>
    <row r="359" spans="1:10" ht="12.75" customHeight="1" x14ac:dyDescent="0.2">
      <c r="A359" s="182"/>
      <c r="B359" s="183"/>
      <c r="C359" s="184" t="str">
        <f t="shared" si="132"/>
        <v/>
      </c>
      <c r="D359" s="184" t="str">
        <f t="shared" si="133"/>
        <v/>
      </c>
      <c r="E359" s="184" t="str">
        <f t="shared" si="134"/>
        <v/>
      </c>
      <c r="F359" s="184" t="str">
        <f t="shared" si="135"/>
        <v/>
      </c>
      <c r="G359" s="185" t="str">
        <f t="shared" si="136"/>
        <v/>
      </c>
      <c r="H359" s="185" t="str">
        <f t="shared" si="137"/>
        <v/>
      </c>
      <c r="I359" s="185" t="str">
        <f t="shared" si="138"/>
        <v/>
      </c>
      <c r="J359" s="186" t="str">
        <f t="shared" si="139"/>
        <v/>
      </c>
    </row>
    <row r="360" spans="1:10" ht="12.75" customHeight="1" x14ac:dyDescent="0.2">
      <c r="A360" s="182"/>
      <c r="B360" s="183"/>
      <c r="C360" s="184" t="str">
        <f t="shared" si="132"/>
        <v/>
      </c>
      <c r="D360" s="184" t="str">
        <f t="shared" si="133"/>
        <v/>
      </c>
      <c r="E360" s="184" t="str">
        <f t="shared" si="134"/>
        <v/>
      </c>
      <c r="F360" s="184" t="str">
        <f t="shared" si="135"/>
        <v/>
      </c>
      <c r="G360" s="185" t="str">
        <f t="shared" si="136"/>
        <v/>
      </c>
      <c r="H360" s="185" t="str">
        <f t="shared" si="137"/>
        <v/>
      </c>
      <c r="I360" s="185" t="str">
        <f t="shared" si="138"/>
        <v/>
      </c>
      <c r="J360" s="186" t="str">
        <f t="shared" si="139"/>
        <v/>
      </c>
    </row>
    <row r="361" spans="1:10" ht="12.75" customHeight="1" x14ac:dyDescent="0.2">
      <c r="A361" s="182"/>
      <c r="B361" s="183"/>
      <c r="C361" s="184" t="str">
        <f t="shared" si="132"/>
        <v/>
      </c>
      <c r="D361" s="184" t="str">
        <f t="shared" si="133"/>
        <v/>
      </c>
      <c r="E361" s="184" t="str">
        <f t="shared" si="134"/>
        <v/>
      </c>
      <c r="F361" s="184" t="str">
        <f t="shared" si="135"/>
        <v/>
      </c>
      <c r="G361" s="185" t="str">
        <f t="shared" si="136"/>
        <v/>
      </c>
      <c r="H361" s="185" t="str">
        <f t="shared" si="137"/>
        <v/>
      </c>
      <c r="I361" s="185" t="str">
        <f t="shared" si="138"/>
        <v/>
      </c>
      <c r="J361" s="186" t="str">
        <f t="shared" si="139"/>
        <v/>
      </c>
    </row>
    <row r="362" spans="1:10" ht="12.75" customHeight="1" x14ac:dyDescent="0.2">
      <c r="A362" s="182"/>
      <c r="B362" s="183"/>
      <c r="C362" s="184" t="str">
        <f t="shared" si="132"/>
        <v/>
      </c>
      <c r="D362" s="184" t="str">
        <f t="shared" si="133"/>
        <v/>
      </c>
      <c r="E362" s="184" t="str">
        <f t="shared" si="134"/>
        <v/>
      </c>
      <c r="F362" s="184" t="str">
        <f t="shared" si="135"/>
        <v/>
      </c>
      <c r="G362" s="185" t="str">
        <f t="shared" si="136"/>
        <v/>
      </c>
      <c r="H362" s="185" t="str">
        <f t="shared" si="137"/>
        <v/>
      </c>
      <c r="I362" s="185" t="str">
        <f t="shared" si="138"/>
        <v/>
      </c>
      <c r="J362" s="186" t="str">
        <f t="shared" si="139"/>
        <v/>
      </c>
    </row>
    <row r="363" spans="1:10" ht="12.75" customHeight="1" x14ac:dyDescent="0.2">
      <c r="A363" s="182"/>
      <c r="B363" s="183"/>
      <c r="C363" s="184" t="str">
        <f t="shared" si="132"/>
        <v/>
      </c>
      <c r="D363" s="184" t="str">
        <f t="shared" si="133"/>
        <v/>
      </c>
      <c r="E363" s="184" t="str">
        <f t="shared" si="134"/>
        <v/>
      </c>
      <c r="F363" s="184" t="str">
        <f t="shared" si="135"/>
        <v/>
      </c>
      <c r="G363" s="185" t="str">
        <f t="shared" si="136"/>
        <v/>
      </c>
      <c r="H363" s="185" t="str">
        <f t="shared" si="137"/>
        <v/>
      </c>
      <c r="I363" s="185" t="str">
        <f t="shared" si="138"/>
        <v/>
      </c>
      <c r="J363" s="186" t="str">
        <f t="shared" si="139"/>
        <v/>
      </c>
    </row>
    <row r="364" spans="1:10" ht="12.75" customHeight="1" x14ac:dyDescent="0.2">
      <c r="A364" s="182"/>
      <c r="B364" s="183"/>
      <c r="C364" s="184" t="str">
        <f t="shared" si="132"/>
        <v/>
      </c>
      <c r="D364" s="184" t="str">
        <f t="shared" si="133"/>
        <v/>
      </c>
      <c r="E364" s="184" t="str">
        <f t="shared" si="134"/>
        <v/>
      </c>
      <c r="F364" s="184" t="str">
        <f t="shared" si="135"/>
        <v/>
      </c>
      <c r="G364" s="185" t="str">
        <f t="shared" si="136"/>
        <v/>
      </c>
      <c r="H364" s="185" t="str">
        <f t="shared" si="137"/>
        <v/>
      </c>
      <c r="I364" s="185" t="str">
        <f t="shared" si="138"/>
        <v/>
      </c>
      <c r="J364" s="186" t="str">
        <f t="shared" si="139"/>
        <v/>
      </c>
    </row>
    <row r="365" spans="1:10" ht="12.75" customHeight="1" x14ac:dyDescent="0.2">
      <c r="A365" s="182"/>
      <c r="B365" s="183"/>
      <c r="C365" s="184" t="str">
        <f t="shared" si="132"/>
        <v/>
      </c>
      <c r="D365" s="184" t="str">
        <f t="shared" si="133"/>
        <v/>
      </c>
      <c r="E365" s="184" t="str">
        <f t="shared" si="134"/>
        <v/>
      </c>
      <c r="F365" s="184" t="str">
        <f t="shared" si="135"/>
        <v/>
      </c>
      <c r="G365" s="185" t="str">
        <f t="shared" si="136"/>
        <v/>
      </c>
      <c r="H365" s="185" t="str">
        <f t="shared" si="137"/>
        <v/>
      </c>
      <c r="I365" s="185" t="str">
        <f t="shared" si="138"/>
        <v/>
      </c>
      <c r="J365" s="186" t="str">
        <f t="shared" si="139"/>
        <v/>
      </c>
    </row>
    <row r="366" spans="1:10" ht="12.75" customHeight="1" x14ac:dyDescent="0.2">
      <c r="A366" s="182"/>
      <c r="B366" s="183"/>
      <c r="C366" s="184" t="str">
        <f t="shared" si="132"/>
        <v/>
      </c>
      <c r="D366" s="184" t="str">
        <f t="shared" si="133"/>
        <v/>
      </c>
      <c r="E366" s="184" t="str">
        <f t="shared" si="134"/>
        <v/>
      </c>
      <c r="F366" s="184" t="str">
        <f t="shared" si="135"/>
        <v/>
      </c>
      <c r="G366" s="185" t="str">
        <f t="shared" si="136"/>
        <v/>
      </c>
      <c r="H366" s="185" t="str">
        <f t="shared" si="137"/>
        <v/>
      </c>
      <c r="I366" s="185" t="str">
        <f t="shared" si="138"/>
        <v/>
      </c>
      <c r="J366" s="186" t="str">
        <f t="shared" si="139"/>
        <v/>
      </c>
    </row>
    <row r="367" spans="1:10" ht="12.75" customHeight="1" x14ac:dyDescent="0.2">
      <c r="A367" s="182"/>
      <c r="B367" s="183"/>
      <c r="C367" s="184" t="str">
        <f t="shared" si="132"/>
        <v/>
      </c>
      <c r="D367" s="184" t="str">
        <f t="shared" si="133"/>
        <v/>
      </c>
      <c r="E367" s="184" t="str">
        <f t="shared" si="134"/>
        <v/>
      </c>
      <c r="F367" s="184" t="str">
        <f t="shared" si="135"/>
        <v/>
      </c>
      <c r="G367" s="185" t="str">
        <f t="shared" si="136"/>
        <v/>
      </c>
      <c r="H367" s="185" t="str">
        <f t="shared" si="137"/>
        <v/>
      </c>
      <c r="I367" s="185" t="str">
        <f t="shared" si="138"/>
        <v/>
      </c>
      <c r="J367" s="186" t="str">
        <f t="shared" si="139"/>
        <v/>
      </c>
    </row>
    <row r="368" spans="1:10" ht="12.75" customHeight="1" x14ac:dyDescent="0.2">
      <c r="A368" s="182"/>
      <c r="B368" s="183"/>
      <c r="C368" s="184" t="str">
        <f t="shared" si="132"/>
        <v/>
      </c>
      <c r="D368" s="184" t="str">
        <f t="shared" si="133"/>
        <v/>
      </c>
      <c r="E368" s="184" t="str">
        <f t="shared" si="134"/>
        <v/>
      </c>
      <c r="F368" s="184" t="str">
        <f t="shared" si="135"/>
        <v/>
      </c>
      <c r="G368" s="185" t="str">
        <f t="shared" si="136"/>
        <v/>
      </c>
      <c r="H368" s="185" t="str">
        <f t="shared" si="137"/>
        <v/>
      </c>
      <c r="I368" s="185" t="str">
        <f t="shared" si="138"/>
        <v/>
      </c>
      <c r="J368" s="186" t="str">
        <f t="shared" si="139"/>
        <v/>
      </c>
    </row>
    <row r="369" spans="1:10" ht="12.75" customHeight="1" x14ac:dyDescent="0.2">
      <c r="A369" s="182"/>
      <c r="B369" s="183"/>
      <c r="C369" s="184" t="str">
        <f t="shared" si="132"/>
        <v/>
      </c>
      <c r="D369" s="184" t="str">
        <f t="shared" si="133"/>
        <v/>
      </c>
      <c r="E369" s="184" t="str">
        <f t="shared" si="134"/>
        <v/>
      </c>
      <c r="F369" s="184" t="str">
        <f t="shared" si="135"/>
        <v/>
      </c>
      <c r="G369" s="185" t="str">
        <f t="shared" si="136"/>
        <v/>
      </c>
      <c r="H369" s="185" t="str">
        <f t="shared" si="137"/>
        <v/>
      </c>
      <c r="I369" s="185" t="str">
        <f t="shared" si="138"/>
        <v/>
      </c>
      <c r="J369" s="186" t="str">
        <f t="shared" si="139"/>
        <v/>
      </c>
    </row>
    <row r="370" spans="1:10" ht="12.75" customHeight="1" x14ac:dyDescent="0.2">
      <c r="A370" s="182"/>
      <c r="B370" s="183"/>
      <c r="C370" s="184" t="str">
        <f t="shared" si="132"/>
        <v/>
      </c>
      <c r="D370" s="184" t="str">
        <f t="shared" si="133"/>
        <v/>
      </c>
      <c r="E370" s="184" t="str">
        <f t="shared" si="134"/>
        <v/>
      </c>
      <c r="F370" s="184" t="str">
        <f t="shared" si="135"/>
        <v/>
      </c>
      <c r="G370" s="185" t="str">
        <f t="shared" si="136"/>
        <v/>
      </c>
      <c r="H370" s="185" t="str">
        <f t="shared" si="137"/>
        <v/>
      </c>
      <c r="I370" s="185" t="str">
        <f t="shared" si="138"/>
        <v/>
      </c>
      <c r="J370" s="186" t="str">
        <f t="shared" si="139"/>
        <v/>
      </c>
    </row>
    <row r="371" spans="1:10" ht="12.75" customHeight="1" x14ac:dyDescent="0.2">
      <c r="A371" s="182"/>
      <c r="B371" s="183"/>
      <c r="C371" s="184" t="str">
        <f t="shared" si="132"/>
        <v/>
      </c>
      <c r="D371" s="184" t="str">
        <f t="shared" si="133"/>
        <v/>
      </c>
      <c r="E371" s="184" t="str">
        <f t="shared" si="134"/>
        <v/>
      </c>
      <c r="F371" s="184" t="str">
        <f t="shared" si="135"/>
        <v/>
      </c>
      <c r="G371" s="185" t="str">
        <f t="shared" si="136"/>
        <v/>
      </c>
      <c r="H371" s="185" t="str">
        <f t="shared" si="137"/>
        <v/>
      </c>
      <c r="I371" s="185" t="str">
        <f t="shared" si="138"/>
        <v/>
      </c>
      <c r="J371" s="186" t="str">
        <f t="shared" si="139"/>
        <v/>
      </c>
    </row>
    <row r="372" spans="1:10" ht="12.75" customHeight="1" x14ac:dyDescent="0.2">
      <c r="A372" s="182"/>
      <c r="B372" s="183"/>
      <c r="C372" s="184" t="str">
        <f t="shared" si="132"/>
        <v/>
      </c>
      <c r="D372" s="184" t="str">
        <f t="shared" si="133"/>
        <v/>
      </c>
      <c r="E372" s="184" t="str">
        <f t="shared" si="134"/>
        <v/>
      </c>
      <c r="F372" s="184" t="str">
        <f t="shared" si="135"/>
        <v/>
      </c>
      <c r="G372" s="185" t="str">
        <f t="shared" si="136"/>
        <v/>
      </c>
      <c r="H372" s="185" t="str">
        <f t="shared" si="137"/>
        <v/>
      </c>
      <c r="I372" s="185" t="str">
        <f t="shared" si="138"/>
        <v/>
      </c>
      <c r="J372" s="186" t="str">
        <f t="shared" si="139"/>
        <v/>
      </c>
    </row>
    <row r="373" spans="1:10" ht="12.75" customHeight="1" x14ac:dyDescent="0.2">
      <c r="A373" s="182"/>
      <c r="B373" s="183"/>
      <c r="C373" s="184" t="str">
        <f t="shared" si="132"/>
        <v/>
      </c>
      <c r="D373" s="184" t="str">
        <f t="shared" si="133"/>
        <v/>
      </c>
      <c r="E373" s="184" t="str">
        <f t="shared" si="134"/>
        <v/>
      </c>
      <c r="F373" s="184" t="str">
        <f t="shared" si="135"/>
        <v/>
      </c>
      <c r="G373" s="185" t="str">
        <f t="shared" si="136"/>
        <v/>
      </c>
      <c r="H373" s="185" t="str">
        <f t="shared" si="137"/>
        <v/>
      </c>
      <c r="I373" s="185" t="str">
        <f t="shared" si="138"/>
        <v/>
      </c>
      <c r="J373" s="186" t="str">
        <f t="shared" si="139"/>
        <v/>
      </c>
    </row>
    <row r="374" spans="1:10" ht="12.75" customHeight="1" x14ac:dyDescent="0.2">
      <c r="A374" s="182"/>
      <c r="B374" s="183"/>
      <c r="C374" s="184" t="str">
        <f t="shared" si="132"/>
        <v/>
      </c>
      <c r="D374" s="184" t="str">
        <f t="shared" si="133"/>
        <v/>
      </c>
      <c r="E374" s="184" t="str">
        <f t="shared" si="134"/>
        <v/>
      </c>
      <c r="F374" s="184" t="str">
        <f t="shared" si="135"/>
        <v/>
      </c>
      <c r="G374" s="185" t="str">
        <f t="shared" si="136"/>
        <v/>
      </c>
      <c r="H374" s="185" t="str">
        <f t="shared" si="137"/>
        <v/>
      </c>
      <c r="I374" s="185" t="str">
        <f t="shared" si="138"/>
        <v/>
      </c>
      <c r="J374" s="186" t="str">
        <f t="shared" si="139"/>
        <v/>
      </c>
    </row>
    <row r="375" spans="1:10" ht="12.75" customHeight="1" x14ac:dyDescent="0.2">
      <c r="A375" s="182"/>
      <c r="B375" s="183"/>
      <c r="C375" s="184" t="str">
        <f t="shared" si="132"/>
        <v/>
      </c>
      <c r="D375" s="184" t="str">
        <f t="shared" si="133"/>
        <v/>
      </c>
      <c r="E375" s="184" t="str">
        <f t="shared" si="134"/>
        <v/>
      </c>
      <c r="F375" s="184" t="str">
        <f t="shared" si="135"/>
        <v/>
      </c>
      <c r="G375" s="185" t="str">
        <f t="shared" si="136"/>
        <v/>
      </c>
      <c r="H375" s="185" t="str">
        <f t="shared" si="137"/>
        <v/>
      </c>
      <c r="I375" s="185" t="str">
        <f t="shared" si="138"/>
        <v/>
      </c>
      <c r="J375" s="186" t="str">
        <f t="shared" si="139"/>
        <v/>
      </c>
    </row>
    <row r="376" spans="1:10" ht="12.75" customHeight="1" x14ac:dyDescent="0.2">
      <c r="A376" s="182"/>
      <c r="B376" s="188"/>
      <c r="C376" s="184" t="str">
        <f t="shared" si="132"/>
        <v/>
      </c>
      <c r="D376" s="184" t="str">
        <f>IF($A376&lt;&gt;"",$B376/100*(VLOOKUP($A376,Alimenti,2)),"")</f>
        <v/>
      </c>
      <c r="E376" s="184" t="str">
        <f>IF($A376&lt;&gt;"",$B376/100*(VLOOKUP($A376,Alimenti,2)),"")</f>
        <v/>
      </c>
      <c r="F376" s="184" t="str">
        <f>IF($A376&lt;&gt;"",$B376/100*(VLOOKUP($A376,Alimenti,2)),"")</f>
        <v/>
      </c>
      <c r="G376" s="185" t="str">
        <f t="shared" si="136"/>
        <v/>
      </c>
      <c r="H376" s="185" t="str">
        <f t="shared" si="137"/>
        <v/>
      </c>
      <c r="I376" s="185" t="str">
        <f t="shared" si="138"/>
        <v/>
      </c>
      <c r="J376" s="186" t="str">
        <f t="shared" si="139"/>
        <v/>
      </c>
    </row>
    <row r="377" spans="1:10" ht="12.75" customHeight="1" x14ac:dyDescent="0.2">
      <c r="A377" s="35" t="s">
        <v>328</v>
      </c>
      <c r="B377" s="189">
        <f>SUM(B357:B376)</f>
        <v>0</v>
      </c>
      <c r="C377" s="190">
        <f>SUM(C357:C376)</f>
        <v>0</v>
      </c>
      <c r="D377" s="190">
        <f>SUM(D357:D376)</f>
        <v>0</v>
      </c>
      <c r="E377" s="190">
        <f>SUM(E357:E376)</f>
        <v>0</v>
      </c>
      <c r="F377" s="190">
        <f>SUM(F357:F376)</f>
        <v>0</v>
      </c>
      <c r="G377" s="191">
        <f t="shared" si="136"/>
        <v>0</v>
      </c>
      <c r="H377" s="191">
        <f t="shared" si="137"/>
        <v>0</v>
      </c>
      <c r="I377" s="191">
        <f t="shared" si="138"/>
        <v>0</v>
      </c>
      <c r="J377" s="70">
        <f>SUM(J357:J376)</f>
        <v>0</v>
      </c>
    </row>
    <row r="378" spans="1:10" ht="12.75" customHeight="1" x14ac:dyDescent="0.2">
      <c r="A378" s="191" t="s">
        <v>329</v>
      </c>
      <c r="B378" s="192"/>
      <c r="C378" s="192"/>
      <c r="D378" s="193">
        <f>IF(C377&lt;&gt;0,D377*4/C377,0)</f>
        <v>0</v>
      </c>
      <c r="E378" s="193">
        <f>IF(C377&lt;&gt;0,E377*3.75/C377,0)</f>
        <v>0</v>
      </c>
      <c r="F378" s="193">
        <f>IF(C377&lt;&gt;0,F377*9/C377,0)</f>
        <v>0</v>
      </c>
      <c r="G378" s="192"/>
      <c r="H378" s="192"/>
      <c r="I378" s="192"/>
      <c r="J378" s="192"/>
    </row>
    <row r="379" spans="1:10" ht="12.75" customHeight="1" x14ac:dyDescent="0.2">
      <c r="A379" s="182"/>
      <c r="B379" s="183"/>
      <c r="C379" s="184" t="str">
        <f t="shared" ref="C379:C398" si="140">IF($A379&lt;&gt;"",$B379/100*(VLOOKUP($A379,Alimenti,2)),"")</f>
        <v/>
      </c>
      <c r="D379" s="184" t="str">
        <f t="shared" ref="D379:D397" si="141">IF($A379&lt;&gt;"",$B379/100*(VLOOKUP($A379,Alimenti,3)),"")</f>
        <v/>
      </c>
      <c r="E379" s="184" t="str">
        <f t="shared" ref="E379:E397" si="142">IF($A379&lt;&gt;"",$B379/100*(VLOOKUP($A379,Alimenti,4)),"")</f>
        <v/>
      </c>
      <c r="F379" s="184" t="str">
        <f t="shared" ref="F379:F397" si="143">IF($A379&lt;&gt;"",$B379/100*(VLOOKUP($A379,Alimenti,5)),"")</f>
        <v/>
      </c>
      <c r="G379" s="185" t="str">
        <f t="shared" ref="G379:G399" si="144">IF(D379&lt;&gt;"",ROUND(D379/7,0),"")</f>
        <v/>
      </c>
      <c r="H379" s="185" t="str">
        <f t="shared" ref="H379:H399" si="145">IF(E379&lt;&gt;"",ROUND(E379/9,0),"")</f>
        <v/>
      </c>
      <c r="I379" s="185" t="str">
        <f t="shared" ref="I379:I399" si="146">IF(F379&lt;&gt;"",ROUND(F379/3,0),"")</f>
        <v/>
      </c>
      <c r="J379" s="186" t="str">
        <f t="shared" ref="J379:J398" si="147">IF(C379&lt;&gt;"",C379/3.6,"")</f>
        <v/>
      </c>
    </row>
    <row r="380" spans="1:10" ht="12.75" customHeight="1" x14ac:dyDescent="0.2">
      <c r="A380" s="182"/>
      <c r="B380" s="183"/>
      <c r="C380" s="184" t="str">
        <f t="shared" si="140"/>
        <v/>
      </c>
      <c r="D380" s="184" t="str">
        <f t="shared" si="141"/>
        <v/>
      </c>
      <c r="E380" s="184" t="str">
        <f t="shared" si="142"/>
        <v/>
      </c>
      <c r="F380" s="184" t="str">
        <f t="shared" si="143"/>
        <v/>
      </c>
      <c r="G380" s="185" t="str">
        <f t="shared" si="144"/>
        <v/>
      </c>
      <c r="H380" s="185" t="str">
        <f t="shared" si="145"/>
        <v/>
      </c>
      <c r="I380" s="185" t="str">
        <f t="shared" si="146"/>
        <v/>
      </c>
      <c r="J380" s="186" t="str">
        <f t="shared" si="147"/>
        <v/>
      </c>
    </row>
    <row r="381" spans="1:10" ht="12.75" customHeight="1" x14ac:dyDescent="0.2">
      <c r="A381" s="182"/>
      <c r="B381" s="183"/>
      <c r="C381" s="184" t="str">
        <f t="shared" si="140"/>
        <v/>
      </c>
      <c r="D381" s="184" t="str">
        <f t="shared" si="141"/>
        <v/>
      </c>
      <c r="E381" s="184" t="str">
        <f t="shared" si="142"/>
        <v/>
      </c>
      <c r="F381" s="184" t="str">
        <f t="shared" si="143"/>
        <v/>
      </c>
      <c r="G381" s="185" t="str">
        <f t="shared" si="144"/>
        <v/>
      </c>
      <c r="H381" s="185" t="str">
        <f t="shared" si="145"/>
        <v/>
      </c>
      <c r="I381" s="185" t="str">
        <f t="shared" si="146"/>
        <v/>
      </c>
      <c r="J381" s="186" t="str">
        <f t="shared" si="147"/>
        <v/>
      </c>
    </row>
    <row r="382" spans="1:10" ht="12.75" customHeight="1" x14ac:dyDescent="0.2">
      <c r="A382" s="182"/>
      <c r="B382" s="183"/>
      <c r="C382" s="184" t="str">
        <f t="shared" si="140"/>
        <v/>
      </c>
      <c r="D382" s="184" t="str">
        <f t="shared" si="141"/>
        <v/>
      </c>
      <c r="E382" s="184" t="str">
        <f t="shared" si="142"/>
        <v/>
      </c>
      <c r="F382" s="184" t="str">
        <f t="shared" si="143"/>
        <v/>
      </c>
      <c r="G382" s="185" t="str">
        <f t="shared" si="144"/>
        <v/>
      </c>
      <c r="H382" s="185" t="str">
        <f t="shared" si="145"/>
        <v/>
      </c>
      <c r="I382" s="185" t="str">
        <f t="shared" si="146"/>
        <v/>
      </c>
      <c r="J382" s="186" t="str">
        <f t="shared" si="147"/>
        <v/>
      </c>
    </row>
    <row r="383" spans="1:10" ht="12.75" customHeight="1" x14ac:dyDescent="0.2">
      <c r="A383" s="182"/>
      <c r="B383" s="183"/>
      <c r="C383" s="184" t="str">
        <f t="shared" si="140"/>
        <v/>
      </c>
      <c r="D383" s="184" t="str">
        <f t="shared" si="141"/>
        <v/>
      </c>
      <c r="E383" s="184" t="str">
        <f t="shared" si="142"/>
        <v/>
      </c>
      <c r="F383" s="184" t="str">
        <f t="shared" si="143"/>
        <v/>
      </c>
      <c r="G383" s="185" t="str">
        <f t="shared" si="144"/>
        <v/>
      </c>
      <c r="H383" s="185" t="str">
        <f t="shared" si="145"/>
        <v/>
      </c>
      <c r="I383" s="185" t="str">
        <f t="shared" si="146"/>
        <v/>
      </c>
      <c r="J383" s="186" t="str">
        <f t="shared" si="147"/>
        <v/>
      </c>
    </row>
    <row r="384" spans="1:10" ht="12.75" customHeight="1" x14ac:dyDescent="0.2">
      <c r="A384" s="182"/>
      <c r="B384" s="183"/>
      <c r="C384" s="184" t="str">
        <f t="shared" si="140"/>
        <v/>
      </c>
      <c r="D384" s="184" t="str">
        <f t="shared" si="141"/>
        <v/>
      </c>
      <c r="E384" s="184" t="str">
        <f t="shared" si="142"/>
        <v/>
      </c>
      <c r="F384" s="184" t="str">
        <f t="shared" si="143"/>
        <v/>
      </c>
      <c r="G384" s="185" t="str">
        <f t="shared" si="144"/>
        <v/>
      </c>
      <c r="H384" s="185" t="str">
        <f t="shared" si="145"/>
        <v/>
      </c>
      <c r="I384" s="185" t="str">
        <f t="shared" si="146"/>
        <v/>
      </c>
      <c r="J384" s="186" t="str">
        <f t="shared" si="147"/>
        <v/>
      </c>
    </row>
    <row r="385" spans="1:10" ht="12.75" customHeight="1" x14ac:dyDescent="0.2">
      <c r="A385" s="182"/>
      <c r="B385" s="183"/>
      <c r="C385" s="184" t="str">
        <f t="shared" si="140"/>
        <v/>
      </c>
      <c r="D385" s="184" t="str">
        <f t="shared" si="141"/>
        <v/>
      </c>
      <c r="E385" s="184" t="str">
        <f t="shared" si="142"/>
        <v/>
      </c>
      <c r="F385" s="184" t="str">
        <f t="shared" si="143"/>
        <v/>
      </c>
      <c r="G385" s="185" t="str">
        <f t="shared" si="144"/>
        <v/>
      </c>
      <c r="H385" s="185" t="str">
        <f t="shared" si="145"/>
        <v/>
      </c>
      <c r="I385" s="185" t="str">
        <f t="shared" si="146"/>
        <v/>
      </c>
      <c r="J385" s="186" t="str">
        <f t="shared" si="147"/>
        <v/>
      </c>
    </row>
    <row r="386" spans="1:10" ht="12.75" customHeight="1" x14ac:dyDescent="0.2">
      <c r="A386" s="182"/>
      <c r="B386" s="183"/>
      <c r="C386" s="184" t="str">
        <f t="shared" si="140"/>
        <v/>
      </c>
      <c r="D386" s="184" t="str">
        <f t="shared" si="141"/>
        <v/>
      </c>
      <c r="E386" s="184" t="str">
        <f t="shared" si="142"/>
        <v/>
      </c>
      <c r="F386" s="184" t="str">
        <f t="shared" si="143"/>
        <v/>
      </c>
      <c r="G386" s="185" t="str">
        <f t="shared" si="144"/>
        <v/>
      </c>
      <c r="H386" s="185" t="str">
        <f t="shared" si="145"/>
        <v/>
      </c>
      <c r="I386" s="185" t="str">
        <f t="shared" si="146"/>
        <v/>
      </c>
      <c r="J386" s="186" t="str">
        <f t="shared" si="147"/>
        <v/>
      </c>
    </row>
    <row r="387" spans="1:10" ht="12.75" customHeight="1" x14ac:dyDescent="0.2">
      <c r="A387" s="182"/>
      <c r="B387" s="183"/>
      <c r="C387" s="184" t="str">
        <f t="shared" si="140"/>
        <v/>
      </c>
      <c r="D387" s="184" t="str">
        <f t="shared" si="141"/>
        <v/>
      </c>
      <c r="E387" s="184" t="str">
        <f t="shared" si="142"/>
        <v/>
      </c>
      <c r="F387" s="184" t="str">
        <f t="shared" si="143"/>
        <v/>
      </c>
      <c r="G387" s="185" t="str">
        <f t="shared" si="144"/>
        <v/>
      </c>
      <c r="H387" s="185" t="str">
        <f t="shared" si="145"/>
        <v/>
      </c>
      <c r="I387" s="185" t="str">
        <f t="shared" si="146"/>
        <v/>
      </c>
      <c r="J387" s="186" t="str">
        <f t="shared" si="147"/>
        <v/>
      </c>
    </row>
    <row r="388" spans="1:10" ht="12.75" customHeight="1" x14ac:dyDescent="0.2">
      <c r="A388" s="182"/>
      <c r="B388" s="183"/>
      <c r="C388" s="184" t="str">
        <f t="shared" si="140"/>
        <v/>
      </c>
      <c r="D388" s="184" t="str">
        <f t="shared" si="141"/>
        <v/>
      </c>
      <c r="E388" s="184" t="str">
        <f t="shared" si="142"/>
        <v/>
      </c>
      <c r="F388" s="184" t="str">
        <f t="shared" si="143"/>
        <v/>
      </c>
      <c r="G388" s="185" t="str">
        <f t="shared" si="144"/>
        <v/>
      </c>
      <c r="H388" s="185" t="str">
        <f t="shared" si="145"/>
        <v/>
      </c>
      <c r="I388" s="185" t="str">
        <f t="shared" si="146"/>
        <v/>
      </c>
      <c r="J388" s="186" t="str">
        <f t="shared" si="147"/>
        <v/>
      </c>
    </row>
    <row r="389" spans="1:10" ht="12.75" customHeight="1" x14ac:dyDescent="0.2">
      <c r="A389" s="182"/>
      <c r="B389" s="183"/>
      <c r="C389" s="184" t="str">
        <f t="shared" si="140"/>
        <v/>
      </c>
      <c r="D389" s="184" t="str">
        <f t="shared" si="141"/>
        <v/>
      </c>
      <c r="E389" s="184" t="str">
        <f t="shared" si="142"/>
        <v/>
      </c>
      <c r="F389" s="184" t="str">
        <f t="shared" si="143"/>
        <v/>
      </c>
      <c r="G389" s="185" t="str">
        <f t="shared" si="144"/>
        <v/>
      </c>
      <c r="H389" s="185" t="str">
        <f t="shared" si="145"/>
        <v/>
      </c>
      <c r="I389" s="185" t="str">
        <f t="shared" si="146"/>
        <v/>
      </c>
      <c r="J389" s="186" t="str">
        <f t="shared" si="147"/>
        <v/>
      </c>
    </row>
    <row r="390" spans="1:10" ht="12.75" customHeight="1" x14ac:dyDescent="0.2">
      <c r="A390" s="182"/>
      <c r="B390" s="183"/>
      <c r="C390" s="184" t="str">
        <f t="shared" si="140"/>
        <v/>
      </c>
      <c r="D390" s="184" t="str">
        <f t="shared" si="141"/>
        <v/>
      </c>
      <c r="E390" s="184" t="str">
        <f t="shared" si="142"/>
        <v/>
      </c>
      <c r="F390" s="184" t="str">
        <f t="shared" si="143"/>
        <v/>
      </c>
      <c r="G390" s="185" t="str">
        <f t="shared" si="144"/>
        <v/>
      </c>
      <c r="H390" s="185" t="str">
        <f t="shared" si="145"/>
        <v/>
      </c>
      <c r="I390" s="185" t="str">
        <f t="shared" si="146"/>
        <v/>
      </c>
      <c r="J390" s="186" t="str">
        <f t="shared" si="147"/>
        <v/>
      </c>
    </row>
    <row r="391" spans="1:10" ht="12.75" customHeight="1" x14ac:dyDescent="0.2">
      <c r="A391" s="182"/>
      <c r="B391" s="183"/>
      <c r="C391" s="184" t="str">
        <f t="shared" si="140"/>
        <v/>
      </c>
      <c r="D391" s="184" t="str">
        <f t="shared" si="141"/>
        <v/>
      </c>
      <c r="E391" s="184" t="str">
        <f t="shared" si="142"/>
        <v/>
      </c>
      <c r="F391" s="184" t="str">
        <f t="shared" si="143"/>
        <v/>
      </c>
      <c r="G391" s="185" t="str">
        <f t="shared" si="144"/>
        <v/>
      </c>
      <c r="H391" s="185" t="str">
        <f t="shared" si="145"/>
        <v/>
      </c>
      <c r="I391" s="185" t="str">
        <f t="shared" si="146"/>
        <v/>
      </c>
      <c r="J391" s="186" t="str">
        <f t="shared" si="147"/>
        <v/>
      </c>
    </row>
    <row r="392" spans="1:10" ht="12.75" customHeight="1" x14ac:dyDescent="0.2">
      <c r="A392" s="182"/>
      <c r="B392" s="183"/>
      <c r="C392" s="184" t="str">
        <f t="shared" si="140"/>
        <v/>
      </c>
      <c r="D392" s="184" t="str">
        <f t="shared" si="141"/>
        <v/>
      </c>
      <c r="E392" s="184" t="str">
        <f t="shared" si="142"/>
        <v/>
      </c>
      <c r="F392" s="184" t="str">
        <f t="shared" si="143"/>
        <v/>
      </c>
      <c r="G392" s="185" t="str">
        <f t="shared" si="144"/>
        <v/>
      </c>
      <c r="H392" s="185" t="str">
        <f t="shared" si="145"/>
        <v/>
      </c>
      <c r="I392" s="185" t="str">
        <f t="shared" si="146"/>
        <v/>
      </c>
      <c r="J392" s="186" t="str">
        <f t="shared" si="147"/>
        <v/>
      </c>
    </row>
    <row r="393" spans="1:10" ht="12.75" customHeight="1" x14ac:dyDescent="0.2">
      <c r="A393" s="182"/>
      <c r="B393" s="183"/>
      <c r="C393" s="184" t="str">
        <f t="shared" si="140"/>
        <v/>
      </c>
      <c r="D393" s="184" t="str">
        <f t="shared" si="141"/>
        <v/>
      </c>
      <c r="E393" s="184" t="str">
        <f t="shared" si="142"/>
        <v/>
      </c>
      <c r="F393" s="184" t="str">
        <f t="shared" si="143"/>
        <v/>
      </c>
      <c r="G393" s="185" t="str">
        <f t="shared" si="144"/>
        <v/>
      </c>
      <c r="H393" s="185" t="str">
        <f t="shared" si="145"/>
        <v/>
      </c>
      <c r="I393" s="185" t="str">
        <f t="shared" si="146"/>
        <v/>
      </c>
      <c r="J393" s="186" t="str">
        <f t="shared" si="147"/>
        <v/>
      </c>
    </row>
    <row r="394" spans="1:10" ht="12.75" customHeight="1" x14ac:dyDescent="0.2">
      <c r="A394" s="182"/>
      <c r="B394" s="183"/>
      <c r="C394" s="184" t="str">
        <f t="shared" si="140"/>
        <v/>
      </c>
      <c r="D394" s="184" t="str">
        <f t="shared" si="141"/>
        <v/>
      </c>
      <c r="E394" s="184" t="str">
        <f t="shared" si="142"/>
        <v/>
      </c>
      <c r="F394" s="184" t="str">
        <f t="shared" si="143"/>
        <v/>
      </c>
      <c r="G394" s="185" t="str">
        <f t="shared" si="144"/>
        <v/>
      </c>
      <c r="H394" s="185" t="str">
        <f t="shared" si="145"/>
        <v/>
      </c>
      <c r="I394" s="185" t="str">
        <f t="shared" si="146"/>
        <v/>
      </c>
      <c r="J394" s="186" t="str">
        <f t="shared" si="147"/>
        <v/>
      </c>
    </row>
    <row r="395" spans="1:10" ht="12.75" customHeight="1" x14ac:dyDescent="0.2">
      <c r="A395" s="182"/>
      <c r="B395" s="183"/>
      <c r="C395" s="184" t="str">
        <f t="shared" si="140"/>
        <v/>
      </c>
      <c r="D395" s="184" t="str">
        <f t="shared" si="141"/>
        <v/>
      </c>
      <c r="E395" s="184" t="str">
        <f t="shared" si="142"/>
        <v/>
      </c>
      <c r="F395" s="184" t="str">
        <f t="shared" si="143"/>
        <v/>
      </c>
      <c r="G395" s="185" t="str">
        <f t="shared" si="144"/>
        <v/>
      </c>
      <c r="H395" s="185" t="str">
        <f t="shared" si="145"/>
        <v/>
      </c>
      <c r="I395" s="185" t="str">
        <f t="shared" si="146"/>
        <v/>
      </c>
      <c r="J395" s="186" t="str">
        <f t="shared" si="147"/>
        <v/>
      </c>
    </row>
    <row r="396" spans="1:10" ht="12.75" customHeight="1" x14ac:dyDescent="0.2">
      <c r="A396" s="182"/>
      <c r="B396" s="183"/>
      <c r="C396" s="184" t="str">
        <f t="shared" si="140"/>
        <v/>
      </c>
      <c r="D396" s="184" t="str">
        <f t="shared" si="141"/>
        <v/>
      </c>
      <c r="E396" s="184" t="str">
        <f t="shared" si="142"/>
        <v/>
      </c>
      <c r="F396" s="184" t="str">
        <f t="shared" si="143"/>
        <v/>
      </c>
      <c r="G396" s="185" t="str">
        <f t="shared" si="144"/>
        <v/>
      </c>
      <c r="H396" s="185" t="str">
        <f t="shared" si="145"/>
        <v/>
      </c>
      <c r="I396" s="185" t="str">
        <f t="shared" si="146"/>
        <v/>
      </c>
      <c r="J396" s="186" t="str">
        <f t="shared" si="147"/>
        <v/>
      </c>
    </row>
    <row r="397" spans="1:10" ht="12.75" customHeight="1" x14ac:dyDescent="0.2">
      <c r="A397" s="182"/>
      <c r="B397" s="183"/>
      <c r="C397" s="184" t="str">
        <f t="shared" si="140"/>
        <v/>
      </c>
      <c r="D397" s="184" t="str">
        <f t="shared" si="141"/>
        <v/>
      </c>
      <c r="E397" s="184" t="str">
        <f t="shared" si="142"/>
        <v/>
      </c>
      <c r="F397" s="184" t="str">
        <f t="shared" si="143"/>
        <v/>
      </c>
      <c r="G397" s="185" t="str">
        <f t="shared" si="144"/>
        <v/>
      </c>
      <c r="H397" s="185" t="str">
        <f t="shared" si="145"/>
        <v/>
      </c>
      <c r="I397" s="185" t="str">
        <f t="shared" si="146"/>
        <v/>
      </c>
      <c r="J397" s="186" t="str">
        <f t="shared" si="147"/>
        <v/>
      </c>
    </row>
    <row r="398" spans="1:10" ht="12.75" customHeight="1" x14ac:dyDescent="0.2">
      <c r="A398" s="182"/>
      <c r="B398" s="188"/>
      <c r="C398" s="184" t="str">
        <f t="shared" si="140"/>
        <v/>
      </c>
      <c r="D398" s="184" t="str">
        <f>IF($A398&lt;&gt;"",$B398/100*(VLOOKUP($A398,Alimenti,2)),"")</f>
        <v/>
      </c>
      <c r="E398" s="184" t="str">
        <f>IF($A398&lt;&gt;"",$B398/100*(VLOOKUP($A398,Alimenti,2)),"")</f>
        <v/>
      </c>
      <c r="F398" s="184" t="str">
        <f>IF($A398&lt;&gt;"",$B398/100*(VLOOKUP($A398,Alimenti,2)),"")</f>
        <v/>
      </c>
      <c r="G398" s="185" t="str">
        <f t="shared" si="144"/>
        <v/>
      </c>
      <c r="H398" s="185" t="str">
        <f t="shared" si="145"/>
        <v/>
      </c>
      <c r="I398" s="185" t="str">
        <f t="shared" si="146"/>
        <v/>
      </c>
      <c r="J398" s="186" t="str">
        <f t="shared" si="147"/>
        <v/>
      </c>
    </row>
    <row r="399" spans="1:10" ht="12.75" customHeight="1" x14ac:dyDescent="0.2">
      <c r="A399" s="35" t="s">
        <v>328</v>
      </c>
      <c r="B399" s="189">
        <f>SUM(B379:B398)</f>
        <v>0</v>
      </c>
      <c r="C399" s="190">
        <f>SUM(C379:C398)</f>
        <v>0</v>
      </c>
      <c r="D399" s="190">
        <f>SUM(D379:D398)</f>
        <v>0</v>
      </c>
      <c r="E399" s="190">
        <f>SUM(E379:E398)</f>
        <v>0</v>
      </c>
      <c r="F399" s="190">
        <f>SUM(F379:F398)</f>
        <v>0</v>
      </c>
      <c r="G399" s="191">
        <f t="shared" si="144"/>
        <v>0</v>
      </c>
      <c r="H399" s="191">
        <f t="shared" si="145"/>
        <v>0</v>
      </c>
      <c r="I399" s="191">
        <f t="shared" si="146"/>
        <v>0</v>
      </c>
      <c r="J399" s="70">
        <f>SUM(J379:J398)</f>
        <v>0</v>
      </c>
    </row>
    <row r="400" spans="1:10" ht="12.75" customHeight="1" x14ac:dyDescent="0.2">
      <c r="A400" s="191" t="s">
        <v>329</v>
      </c>
      <c r="B400" s="192"/>
      <c r="C400" s="192"/>
      <c r="D400" s="193">
        <f>IF(C399&lt;&gt;0,D399*4/C399,0)</f>
        <v>0</v>
      </c>
      <c r="E400" s="193">
        <f>IF(C399&lt;&gt;0,E399*3.75/C399,0)</f>
        <v>0</v>
      </c>
      <c r="F400" s="193">
        <f>IF(C399&lt;&gt;0,F399*9/C399,0)</f>
        <v>0</v>
      </c>
      <c r="G400" s="192"/>
      <c r="H400" s="192"/>
      <c r="I400" s="192"/>
      <c r="J400" s="192"/>
    </row>
    <row r="401" spans="1:10" ht="12.75" customHeight="1" x14ac:dyDescent="0.2">
      <c r="A401" s="182"/>
      <c r="B401" s="183"/>
      <c r="C401" s="184" t="str">
        <f t="shared" ref="C401:C420" si="148">IF($A401&lt;&gt;"",$B401/100*(VLOOKUP($A401,Alimenti,2)),"")</f>
        <v/>
      </c>
      <c r="D401" s="184" t="str">
        <f t="shared" ref="D401:D419" si="149">IF($A401&lt;&gt;"",$B401/100*(VLOOKUP($A401,Alimenti,3)),"")</f>
        <v/>
      </c>
      <c r="E401" s="184" t="str">
        <f t="shared" ref="E401:E419" si="150">IF($A401&lt;&gt;"",$B401/100*(VLOOKUP($A401,Alimenti,4)),"")</f>
        <v/>
      </c>
      <c r="F401" s="184" t="str">
        <f t="shared" ref="F401:F419" si="151">IF($A401&lt;&gt;"",$B401/100*(VLOOKUP($A401,Alimenti,5)),"")</f>
        <v/>
      </c>
      <c r="G401" s="185" t="str">
        <f t="shared" ref="G401:G421" si="152">IF(D401&lt;&gt;"",ROUND(D401/7,0),"")</f>
        <v/>
      </c>
      <c r="H401" s="185" t="str">
        <f t="shared" ref="H401:H421" si="153">IF(E401&lt;&gt;"",ROUND(E401/9,0),"")</f>
        <v/>
      </c>
      <c r="I401" s="185" t="str">
        <f t="shared" ref="I401:I421" si="154">IF(F401&lt;&gt;"",ROUND(F401/3,0),"")</f>
        <v/>
      </c>
      <c r="J401" s="186" t="str">
        <f t="shared" ref="J401:J420" si="155">IF(C401&lt;&gt;"",C401/3.6,"")</f>
        <v/>
      </c>
    </row>
    <row r="402" spans="1:10" ht="12.75" customHeight="1" x14ac:dyDescent="0.2">
      <c r="A402" s="182"/>
      <c r="B402" s="183"/>
      <c r="C402" s="184" t="str">
        <f t="shared" si="148"/>
        <v/>
      </c>
      <c r="D402" s="184" t="str">
        <f t="shared" si="149"/>
        <v/>
      </c>
      <c r="E402" s="184" t="str">
        <f t="shared" si="150"/>
        <v/>
      </c>
      <c r="F402" s="184" t="str">
        <f t="shared" si="151"/>
        <v/>
      </c>
      <c r="G402" s="185" t="str">
        <f t="shared" si="152"/>
        <v/>
      </c>
      <c r="H402" s="185" t="str">
        <f t="shared" si="153"/>
        <v/>
      </c>
      <c r="I402" s="185" t="str">
        <f t="shared" si="154"/>
        <v/>
      </c>
      <c r="J402" s="186" t="str">
        <f t="shared" si="155"/>
        <v/>
      </c>
    </row>
    <row r="403" spans="1:10" ht="12.75" customHeight="1" x14ac:dyDescent="0.2">
      <c r="A403" s="182"/>
      <c r="B403" s="183"/>
      <c r="C403" s="184" t="str">
        <f t="shared" si="148"/>
        <v/>
      </c>
      <c r="D403" s="184" t="str">
        <f t="shared" si="149"/>
        <v/>
      </c>
      <c r="E403" s="184" t="str">
        <f t="shared" si="150"/>
        <v/>
      </c>
      <c r="F403" s="184" t="str">
        <f t="shared" si="151"/>
        <v/>
      </c>
      <c r="G403" s="185" t="str">
        <f t="shared" si="152"/>
        <v/>
      </c>
      <c r="H403" s="185" t="str">
        <f t="shared" si="153"/>
        <v/>
      </c>
      <c r="I403" s="185" t="str">
        <f t="shared" si="154"/>
        <v/>
      </c>
      <c r="J403" s="186" t="str">
        <f t="shared" si="155"/>
        <v/>
      </c>
    </row>
    <row r="404" spans="1:10" ht="12.75" customHeight="1" x14ac:dyDescent="0.2">
      <c r="A404" s="182"/>
      <c r="B404" s="183"/>
      <c r="C404" s="184" t="str">
        <f t="shared" si="148"/>
        <v/>
      </c>
      <c r="D404" s="184" t="str">
        <f t="shared" si="149"/>
        <v/>
      </c>
      <c r="E404" s="184" t="str">
        <f t="shared" si="150"/>
        <v/>
      </c>
      <c r="F404" s="184" t="str">
        <f t="shared" si="151"/>
        <v/>
      </c>
      <c r="G404" s="185" t="str">
        <f t="shared" si="152"/>
        <v/>
      </c>
      <c r="H404" s="185" t="str">
        <f t="shared" si="153"/>
        <v/>
      </c>
      <c r="I404" s="185" t="str">
        <f t="shared" si="154"/>
        <v/>
      </c>
      <c r="J404" s="186" t="str">
        <f t="shared" si="155"/>
        <v/>
      </c>
    </row>
    <row r="405" spans="1:10" ht="12.75" customHeight="1" x14ac:dyDescent="0.2">
      <c r="A405" s="182"/>
      <c r="B405" s="183"/>
      <c r="C405" s="184" t="str">
        <f t="shared" si="148"/>
        <v/>
      </c>
      <c r="D405" s="184" t="str">
        <f t="shared" si="149"/>
        <v/>
      </c>
      <c r="E405" s="184" t="str">
        <f t="shared" si="150"/>
        <v/>
      </c>
      <c r="F405" s="184" t="str">
        <f t="shared" si="151"/>
        <v/>
      </c>
      <c r="G405" s="185" t="str">
        <f t="shared" si="152"/>
        <v/>
      </c>
      <c r="H405" s="185" t="str">
        <f t="shared" si="153"/>
        <v/>
      </c>
      <c r="I405" s="185" t="str">
        <f t="shared" si="154"/>
        <v/>
      </c>
      <c r="J405" s="186" t="str">
        <f t="shared" si="155"/>
        <v/>
      </c>
    </row>
    <row r="406" spans="1:10" ht="12.75" customHeight="1" x14ac:dyDescent="0.2">
      <c r="A406" s="182"/>
      <c r="B406" s="183"/>
      <c r="C406" s="184" t="str">
        <f t="shared" si="148"/>
        <v/>
      </c>
      <c r="D406" s="184" t="str">
        <f t="shared" si="149"/>
        <v/>
      </c>
      <c r="E406" s="184" t="str">
        <f t="shared" si="150"/>
        <v/>
      </c>
      <c r="F406" s="184" t="str">
        <f t="shared" si="151"/>
        <v/>
      </c>
      <c r="G406" s="185" t="str">
        <f t="shared" si="152"/>
        <v/>
      </c>
      <c r="H406" s="185" t="str">
        <f t="shared" si="153"/>
        <v/>
      </c>
      <c r="I406" s="185" t="str">
        <f t="shared" si="154"/>
        <v/>
      </c>
      <c r="J406" s="186" t="str">
        <f t="shared" si="155"/>
        <v/>
      </c>
    </row>
    <row r="407" spans="1:10" ht="12.75" customHeight="1" x14ac:dyDescent="0.2">
      <c r="A407" s="182"/>
      <c r="B407" s="183"/>
      <c r="C407" s="184" t="str">
        <f t="shared" si="148"/>
        <v/>
      </c>
      <c r="D407" s="184" t="str">
        <f t="shared" si="149"/>
        <v/>
      </c>
      <c r="E407" s="184" t="str">
        <f t="shared" si="150"/>
        <v/>
      </c>
      <c r="F407" s="184" t="str">
        <f t="shared" si="151"/>
        <v/>
      </c>
      <c r="G407" s="185" t="str">
        <f t="shared" si="152"/>
        <v/>
      </c>
      <c r="H407" s="185" t="str">
        <f t="shared" si="153"/>
        <v/>
      </c>
      <c r="I407" s="185" t="str">
        <f t="shared" si="154"/>
        <v/>
      </c>
      <c r="J407" s="186" t="str">
        <f t="shared" si="155"/>
        <v/>
      </c>
    </row>
    <row r="408" spans="1:10" ht="12.75" customHeight="1" x14ac:dyDescent="0.2">
      <c r="A408" s="182"/>
      <c r="B408" s="183"/>
      <c r="C408" s="184" t="str">
        <f t="shared" si="148"/>
        <v/>
      </c>
      <c r="D408" s="184" t="str">
        <f t="shared" si="149"/>
        <v/>
      </c>
      <c r="E408" s="184" t="str">
        <f t="shared" si="150"/>
        <v/>
      </c>
      <c r="F408" s="184" t="str">
        <f t="shared" si="151"/>
        <v/>
      </c>
      <c r="G408" s="185" t="str">
        <f t="shared" si="152"/>
        <v/>
      </c>
      <c r="H408" s="185" t="str">
        <f t="shared" si="153"/>
        <v/>
      </c>
      <c r="I408" s="185" t="str">
        <f t="shared" si="154"/>
        <v/>
      </c>
      <c r="J408" s="186" t="str">
        <f t="shared" si="155"/>
        <v/>
      </c>
    </row>
    <row r="409" spans="1:10" ht="12.75" customHeight="1" x14ac:dyDescent="0.2">
      <c r="A409" s="182"/>
      <c r="B409" s="183"/>
      <c r="C409" s="184" t="str">
        <f t="shared" si="148"/>
        <v/>
      </c>
      <c r="D409" s="184" t="str">
        <f t="shared" si="149"/>
        <v/>
      </c>
      <c r="E409" s="184" t="str">
        <f t="shared" si="150"/>
        <v/>
      </c>
      <c r="F409" s="184" t="str">
        <f t="shared" si="151"/>
        <v/>
      </c>
      <c r="G409" s="185" t="str">
        <f t="shared" si="152"/>
        <v/>
      </c>
      <c r="H409" s="185" t="str">
        <f t="shared" si="153"/>
        <v/>
      </c>
      <c r="I409" s="185" t="str">
        <f t="shared" si="154"/>
        <v/>
      </c>
      <c r="J409" s="186" t="str">
        <f t="shared" si="155"/>
        <v/>
      </c>
    </row>
    <row r="410" spans="1:10" ht="12.75" customHeight="1" x14ac:dyDescent="0.2">
      <c r="A410" s="182"/>
      <c r="B410" s="183"/>
      <c r="C410" s="184" t="str">
        <f t="shared" si="148"/>
        <v/>
      </c>
      <c r="D410" s="184" t="str">
        <f t="shared" si="149"/>
        <v/>
      </c>
      <c r="E410" s="184" t="str">
        <f t="shared" si="150"/>
        <v/>
      </c>
      <c r="F410" s="184" t="str">
        <f t="shared" si="151"/>
        <v/>
      </c>
      <c r="G410" s="185" t="str">
        <f t="shared" si="152"/>
        <v/>
      </c>
      <c r="H410" s="185" t="str">
        <f t="shared" si="153"/>
        <v/>
      </c>
      <c r="I410" s="185" t="str">
        <f t="shared" si="154"/>
        <v/>
      </c>
      <c r="J410" s="186" t="str">
        <f t="shared" si="155"/>
        <v/>
      </c>
    </row>
    <row r="411" spans="1:10" ht="12.75" customHeight="1" x14ac:dyDescent="0.2">
      <c r="A411" s="182"/>
      <c r="B411" s="183"/>
      <c r="C411" s="184" t="str">
        <f t="shared" si="148"/>
        <v/>
      </c>
      <c r="D411" s="184" t="str">
        <f t="shared" si="149"/>
        <v/>
      </c>
      <c r="E411" s="184" t="str">
        <f t="shared" si="150"/>
        <v/>
      </c>
      <c r="F411" s="184" t="str">
        <f t="shared" si="151"/>
        <v/>
      </c>
      <c r="G411" s="185" t="str">
        <f t="shared" si="152"/>
        <v/>
      </c>
      <c r="H411" s="185" t="str">
        <f t="shared" si="153"/>
        <v/>
      </c>
      <c r="I411" s="185" t="str">
        <f t="shared" si="154"/>
        <v/>
      </c>
      <c r="J411" s="186" t="str">
        <f t="shared" si="155"/>
        <v/>
      </c>
    </row>
    <row r="412" spans="1:10" ht="12.75" customHeight="1" x14ac:dyDescent="0.2">
      <c r="A412" s="182"/>
      <c r="B412" s="183"/>
      <c r="C412" s="184" t="str">
        <f t="shared" si="148"/>
        <v/>
      </c>
      <c r="D412" s="184" t="str">
        <f t="shared" si="149"/>
        <v/>
      </c>
      <c r="E412" s="184" t="str">
        <f t="shared" si="150"/>
        <v/>
      </c>
      <c r="F412" s="184" t="str">
        <f t="shared" si="151"/>
        <v/>
      </c>
      <c r="G412" s="185" t="str">
        <f t="shared" si="152"/>
        <v/>
      </c>
      <c r="H412" s="185" t="str">
        <f t="shared" si="153"/>
        <v/>
      </c>
      <c r="I412" s="185" t="str">
        <f t="shared" si="154"/>
        <v/>
      </c>
      <c r="J412" s="186" t="str">
        <f t="shared" si="155"/>
        <v/>
      </c>
    </row>
    <row r="413" spans="1:10" ht="12.75" customHeight="1" x14ac:dyDescent="0.2">
      <c r="A413" s="182"/>
      <c r="B413" s="183"/>
      <c r="C413" s="184" t="str">
        <f t="shared" si="148"/>
        <v/>
      </c>
      <c r="D413" s="184" t="str">
        <f t="shared" si="149"/>
        <v/>
      </c>
      <c r="E413" s="184" t="str">
        <f t="shared" si="150"/>
        <v/>
      </c>
      <c r="F413" s="184" t="str">
        <f t="shared" si="151"/>
        <v/>
      </c>
      <c r="G413" s="185" t="str">
        <f t="shared" si="152"/>
        <v/>
      </c>
      <c r="H413" s="185" t="str">
        <f t="shared" si="153"/>
        <v/>
      </c>
      <c r="I413" s="185" t="str">
        <f t="shared" si="154"/>
        <v/>
      </c>
      <c r="J413" s="186" t="str">
        <f t="shared" si="155"/>
        <v/>
      </c>
    </row>
    <row r="414" spans="1:10" ht="12.75" customHeight="1" x14ac:dyDescent="0.2">
      <c r="A414" s="182"/>
      <c r="B414" s="183"/>
      <c r="C414" s="184" t="str">
        <f t="shared" si="148"/>
        <v/>
      </c>
      <c r="D414" s="184" t="str">
        <f t="shared" si="149"/>
        <v/>
      </c>
      <c r="E414" s="184" t="str">
        <f t="shared" si="150"/>
        <v/>
      </c>
      <c r="F414" s="184" t="str">
        <f t="shared" si="151"/>
        <v/>
      </c>
      <c r="G414" s="185" t="str">
        <f t="shared" si="152"/>
        <v/>
      </c>
      <c r="H414" s="185" t="str">
        <f t="shared" si="153"/>
        <v/>
      </c>
      <c r="I414" s="185" t="str">
        <f t="shared" si="154"/>
        <v/>
      </c>
      <c r="J414" s="186" t="str">
        <f t="shared" si="155"/>
        <v/>
      </c>
    </row>
    <row r="415" spans="1:10" ht="12.75" customHeight="1" x14ac:dyDescent="0.2">
      <c r="A415" s="182"/>
      <c r="B415" s="183"/>
      <c r="C415" s="184" t="str">
        <f t="shared" si="148"/>
        <v/>
      </c>
      <c r="D415" s="184" t="str">
        <f t="shared" si="149"/>
        <v/>
      </c>
      <c r="E415" s="184" t="str">
        <f t="shared" si="150"/>
        <v/>
      </c>
      <c r="F415" s="184" t="str">
        <f t="shared" si="151"/>
        <v/>
      </c>
      <c r="G415" s="185" t="str">
        <f t="shared" si="152"/>
        <v/>
      </c>
      <c r="H415" s="185" t="str">
        <f t="shared" si="153"/>
        <v/>
      </c>
      <c r="I415" s="185" t="str">
        <f t="shared" si="154"/>
        <v/>
      </c>
      <c r="J415" s="186" t="str">
        <f t="shared" si="155"/>
        <v/>
      </c>
    </row>
    <row r="416" spans="1:10" ht="12.75" customHeight="1" x14ac:dyDescent="0.2">
      <c r="A416" s="182"/>
      <c r="B416" s="183"/>
      <c r="C416" s="184" t="str">
        <f t="shared" si="148"/>
        <v/>
      </c>
      <c r="D416" s="184" t="str">
        <f t="shared" si="149"/>
        <v/>
      </c>
      <c r="E416" s="184" t="str">
        <f t="shared" si="150"/>
        <v/>
      </c>
      <c r="F416" s="184" t="str">
        <f t="shared" si="151"/>
        <v/>
      </c>
      <c r="G416" s="185" t="str">
        <f t="shared" si="152"/>
        <v/>
      </c>
      <c r="H416" s="185" t="str">
        <f t="shared" si="153"/>
        <v/>
      </c>
      <c r="I416" s="185" t="str">
        <f t="shared" si="154"/>
        <v/>
      </c>
      <c r="J416" s="186" t="str">
        <f t="shared" si="155"/>
        <v/>
      </c>
    </row>
    <row r="417" spans="1:10" ht="12.75" customHeight="1" x14ac:dyDescent="0.2">
      <c r="A417" s="182"/>
      <c r="B417" s="183"/>
      <c r="C417" s="184" t="str">
        <f t="shared" si="148"/>
        <v/>
      </c>
      <c r="D417" s="184" t="str">
        <f t="shared" si="149"/>
        <v/>
      </c>
      <c r="E417" s="184" t="str">
        <f t="shared" si="150"/>
        <v/>
      </c>
      <c r="F417" s="184" t="str">
        <f t="shared" si="151"/>
        <v/>
      </c>
      <c r="G417" s="185" t="str">
        <f t="shared" si="152"/>
        <v/>
      </c>
      <c r="H417" s="185" t="str">
        <f t="shared" si="153"/>
        <v/>
      </c>
      <c r="I417" s="185" t="str">
        <f t="shared" si="154"/>
        <v/>
      </c>
      <c r="J417" s="186" t="str">
        <f t="shared" si="155"/>
        <v/>
      </c>
    </row>
    <row r="418" spans="1:10" ht="12.75" customHeight="1" x14ac:dyDescent="0.2">
      <c r="A418" s="182"/>
      <c r="B418" s="183"/>
      <c r="C418" s="184" t="str">
        <f t="shared" si="148"/>
        <v/>
      </c>
      <c r="D418" s="184" t="str">
        <f t="shared" si="149"/>
        <v/>
      </c>
      <c r="E418" s="184" t="str">
        <f t="shared" si="150"/>
        <v/>
      </c>
      <c r="F418" s="184" t="str">
        <f t="shared" si="151"/>
        <v/>
      </c>
      <c r="G418" s="185" t="str">
        <f t="shared" si="152"/>
        <v/>
      </c>
      <c r="H418" s="185" t="str">
        <f t="shared" si="153"/>
        <v/>
      </c>
      <c r="I418" s="185" t="str">
        <f t="shared" si="154"/>
        <v/>
      </c>
      <c r="J418" s="186" t="str">
        <f t="shared" si="155"/>
        <v/>
      </c>
    </row>
    <row r="419" spans="1:10" ht="12.75" customHeight="1" x14ac:dyDescent="0.2">
      <c r="A419" s="182"/>
      <c r="B419" s="183"/>
      <c r="C419" s="184" t="str">
        <f t="shared" si="148"/>
        <v/>
      </c>
      <c r="D419" s="184" t="str">
        <f t="shared" si="149"/>
        <v/>
      </c>
      <c r="E419" s="184" t="str">
        <f t="shared" si="150"/>
        <v/>
      </c>
      <c r="F419" s="184" t="str">
        <f t="shared" si="151"/>
        <v/>
      </c>
      <c r="G419" s="185" t="str">
        <f t="shared" si="152"/>
        <v/>
      </c>
      <c r="H419" s="185" t="str">
        <f t="shared" si="153"/>
        <v/>
      </c>
      <c r="I419" s="185" t="str">
        <f t="shared" si="154"/>
        <v/>
      </c>
      <c r="J419" s="186" t="str">
        <f t="shared" si="155"/>
        <v/>
      </c>
    </row>
    <row r="420" spans="1:10" ht="12.75" customHeight="1" x14ac:dyDescent="0.2">
      <c r="A420" s="182"/>
      <c r="B420" s="188"/>
      <c r="C420" s="184" t="str">
        <f t="shared" si="148"/>
        <v/>
      </c>
      <c r="D420" s="184" t="str">
        <f>IF($A420&lt;&gt;"",$B420/100*(VLOOKUP($A420,Alimenti,2)),"")</f>
        <v/>
      </c>
      <c r="E420" s="184" t="str">
        <f>IF($A420&lt;&gt;"",$B420/100*(VLOOKUP($A420,Alimenti,2)),"")</f>
        <v/>
      </c>
      <c r="F420" s="184" t="str">
        <f>IF($A420&lt;&gt;"",$B420/100*(VLOOKUP($A420,Alimenti,2)),"")</f>
        <v/>
      </c>
      <c r="G420" s="185" t="str">
        <f t="shared" si="152"/>
        <v/>
      </c>
      <c r="H420" s="185" t="str">
        <f t="shared" si="153"/>
        <v/>
      </c>
      <c r="I420" s="185" t="str">
        <f t="shared" si="154"/>
        <v/>
      </c>
      <c r="J420" s="186" t="str">
        <f t="shared" si="155"/>
        <v/>
      </c>
    </row>
    <row r="421" spans="1:10" ht="12.75" customHeight="1" x14ac:dyDescent="0.2">
      <c r="A421" s="35" t="s">
        <v>328</v>
      </c>
      <c r="B421" s="189">
        <f>SUM(B401:B420)</f>
        <v>0</v>
      </c>
      <c r="C421" s="190">
        <f>SUM(C401:C420)</f>
        <v>0</v>
      </c>
      <c r="D421" s="190">
        <f>SUM(D401:D420)</f>
        <v>0</v>
      </c>
      <c r="E421" s="190">
        <f>SUM(E401:E420)</f>
        <v>0</v>
      </c>
      <c r="F421" s="190">
        <f>SUM(F401:F420)</f>
        <v>0</v>
      </c>
      <c r="G421" s="191">
        <f t="shared" si="152"/>
        <v>0</v>
      </c>
      <c r="H421" s="191">
        <f t="shared" si="153"/>
        <v>0</v>
      </c>
      <c r="I421" s="191">
        <f t="shared" si="154"/>
        <v>0</v>
      </c>
      <c r="J421" s="70">
        <f>SUM(J401:J420)</f>
        <v>0</v>
      </c>
    </row>
    <row r="422" spans="1:10" ht="12.75" customHeight="1" x14ac:dyDescent="0.2">
      <c r="A422" s="191" t="s">
        <v>329</v>
      </c>
      <c r="B422" s="192"/>
      <c r="C422" s="192"/>
      <c r="D422" s="193">
        <f>IF(C421&lt;&gt;0,D421*4/C421,0)</f>
        <v>0</v>
      </c>
      <c r="E422" s="193">
        <f>IF(C421&lt;&gt;0,E421*3.75/C421,0)</f>
        <v>0</v>
      </c>
      <c r="F422" s="193">
        <f>IF(C421&lt;&gt;0,F421*9/C421,0)</f>
        <v>0</v>
      </c>
      <c r="G422" s="192"/>
      <c r="H422" s="192"/>
      <c r="I422" s="192"/>
      <c r="J422" s="192"/>
    </row>
    <row r="423" spans="1:10" ht="12.75" customHeight="1" x14ac:dyDescent="0.2">
      <c r="A423" s="182"/>
      <c r="B423" s="183"/>
      <c r="C423" s="184" t="str">
        <f t="shared" ref="C423:C442" si="156">IF($A423&lt;&gt;"",$B423/100*(VLOOKUP($A423,Alimenti,2)),"")</f>
        <v/>
      </c>
      <c r="D423" s="184" t="str">
        <f t="shared" ref="D423:D441" si="157">IF($A423&lt;&gt;"",$B423/100*(VLOOKUP($A423,Alimenti,3)),"")</f>
        <v/>
      </c>
      <c r="E423" s="184" t="str">
        <f t="shared" ref="E423:E441" si="158">IF($A423&lt;&gt;"",$B423/100*(VLOOKUP($A423,Alimenti,4)),"")</f>
        <v/>
      </c>
      <c r="F423" s="184" t="str">
        <f t="shared" ref="F423:F441" si="159">IF($A423&lt;&gt;"",$B423/100*(VLOOKUP($A423,Alimenti,5)),"")</f>
        <v/>
      </c>
      <c r="G423" s="185" t="str">
        <f t="shared" ref="G423:G443" si="160">IF(D423&lt;&gt;"",ROUND(D423/7,0),"")</f>
        <v/>
      </c>
      <c r="H423" s="185" t="str">
        <f t="shared" ref="H423:H443" si="161">IF(E423&lt;&gt;"",ROUND(E423/9,0),"")</f>
        <v/>
      </c>
      <c r="I423" s="185" t="str">
        <f t="shared" ref="I423:I443" si="162">IF(F423&lt;&gt;"",ROUND(F423/3,0),"")</f>
        <v/>
      </c>
      <c r="J423" s="186" t="str">
        <f t="shared" ref="J423:J442" si="163">IF(C423&lt;&gt;"",C423/3.6,"")</f>
        <v/>
      </c>
    </row>
    <row r="424" spans="1:10" ht="12.75" customHeight="1" x14ac:dyDescent="0.2">
      <c r="A424" s="182"/>
      <c r="B424" s="183"/>
      <c r="C424" s="184" t="str">
        <f t="shared" si="156"/>
        <v/>
      </c>
      <c r="D424" s="184" t="str">
        <f t="shared" si="157"/>
        <v/>
      </c>
      <c r="E424" s="184" t="str">
        <f t="shared" si="158"/>
        <v/>
      </c>
      <c r="F424" s="184" t="str">
        <f t="shared" si="159"/>
        <v/>
      </c>
      <c r="G424" s="185" t="str">
        <f t="shared" si="160"/>
        <v/>
      </c>
      <c r="H424" s="185" t="str">
        <f t="shared" si="161"/>
        <v/>
      </c>
      <c r="I424" s="185" t="str">
        <f t="shared" si="162"/>
        <v/>
      </c>
      <c r="J424" s="186" t="str">
        <f t="shared" si="163"/>
        <v/>
      </c>
    </row>
    <row r="425" spans="1:10" ht="12.75" customHeight="1" x14ac:dyDescent="0.2">
      <c r="A425" s="182"/>
      <c r="B425" s="183"/>
      <c r="C425" s="184" t="str">
        <f t="shared" si="156"/>
        <v/>
      </c>
      <c r="D425" s="184" t="str">
        <f t="shared" si="157"/>
        <v/>
      </c>
      <c r="E425" s="184" t="str">
        <f t="shared" si="158"/>
        <v/>
      </c>
      <c r="F425" s="184" t="str">
        <f t="shared" si="159"/>
        <v/>
      </c>
      <c r="G425" s="185" t="str">
        <f t="shared" si="160"/>
        <v/>
      </c>
      <c r="H425" s="185" t="str">
        <f t="shared" si="161"/>
        <v/>
      </c>
      <c r="I425" s="185" t="str">
        <f t="shared" si="162"/>
        <v/>
      </c>
      <c r="J425" s="186" t="str">
        <f t="shared" si="163"/>
        <v/>
      </c>
    </row>
    <row r="426" spans="1:10" ht="12.75" customHeight="1" x14ac:dyDescent="0.2">
      <c r="A426" s="182"/>
      <c r="B426" s="183"/>
      <c r="C426" s="184" t="str">
        <f t="shared" si="156"/>
        <v/>
      </c>
      <c r="D426" s="184" t="str">
        <f t="shared" si="157"/>
        <v/>
      </c>
      <c r="E426" s="184" t="str">
        <f t="shared" si="158"/>
        <v/>
      </c>
      <c r="F426" s="184" t="str">
        <f t="shared" si="159"/>
        <v/>
      </c>
      <c r="G426" s="185" t="str">
        <f t="shared" si="160"/>
        <v/>
      </c>
      <c r="H426" s="185" t="str">
        <f t="shared" si="161"/>
        <v/>
      </c>
      <c r="I426" s="185" t="str">
        <f t="shared" si="162"/>
        <v/>
      </c>
      <c r="J426" s="186" t="str">
        <f t="shared" si="163"/>
        <v/>
      </c>
    </row>
    <row r="427" spans="1:10" ht="12.75" customHeight="1" x14ac:dyDescent="0.2">
      <c r="A427" s="182"/>
      <c r="B427" s="183"/>
      <c r="C427" s="184" t="str">
        <f t="shared" si="156"/>
        <v/>
      </c>
      <c r="D427" s="184" t="str">
        <f t="shared" si="157"/>
        <v/>
      </c>
      <c r="E427" s="184" t="str">
        <f t="shared" si="158"/>
        <v/>
      </c>
      <c r="F427" s="184" t="str">
        <f t="shared" si="159"/>
        <v/>
      </c>
      <c r="G427" s="185" t="str">
        <f t="shared" si="160"/>
        <v/>
      </c>
      <c r="H427" s="185" t="str">
        <f t="shared" si="161"/>
        <v/>
      </c>
      <c r="I427" s="185" t="str">
        <f t="shared" si="162"/>
        <v/>
      </c>
      <c r="J427" s="186" t="str">
        <f t="shared" si="163"/>
        <v/>
      </c>
    </row>
    <row r="428" spans="1:10" ht="12.75" customHeight="1" x14ac:dyDescent="0.2">
      <c r="A428" s="182"/>
      <c r="B428" s="183"/>
      <c r="C428" s="184" t="str">
        <f t="shared" si="156"/>
        <v/>
      </c>
      <c r="D428" s="184" t="str">
        <f t="shared" si="157"/>
        <v/>
      </c>
      <c r="E428" s="184" t="str">
        <f t="shared" si="158"/>
        <v/>
      </c>
      <c r="F428" s="184" t="str">
        <f t="shared" si="159"/>
        <v/>
      </c>
      <c r="G428" s="185" t="str">
        <f t="shared" si="160"/>
        <v/>
      </c>
      <c r="H428" s="185" t="str">
        <f t="shared" si="161"/>
        <v/>
      </c>
      <c r="I428" s="185" t="str">
        <f t="shared" si="162"/>
        <v/>
      </c>
      <c r="J428" s="186" t="str">
        <f t="shared" si="163"/>
        <v/>
      </c>
    </row>
    <row r="429" spans="1:10" ht="12.75" customHeight="1" x14ac:dyDescent="0.2">
      <c r="A429" s="182"/>
      <c r="B429" s="183"/>
      <c r="C429" s="184" t="str">
        <f t="shared" si="156"/>
        <v/>
      </c>
      <c r="D429" s="184" t="str">
        <f t="shared" si="157"/>
        <v/>
      </c>
      <c r="E429" s="184" t="str">
        <f t="shared" si="158"/>
        <v/>
      </c>
      <c r="F429" s="184" t="str">
        <f t="shared" si="159"/>
        <v/>
      </c>
      <c r="G429" s="185" t="str">
        <f t="shared" si="160"/>
        <v/>
      </c>
      <c r="H429" s="185" t="str">
        <f t="shared" si="161"/>
        <v/>
      </c>
      <c r="I429" s="185" t="str">
        <f t="shared" si="162"/>
        <v/>
      </c>
      <c r="J429" s="186" t="str">
        <f t="shared" si="163"/>
        <v/>
      </c>
    </row>
    <row r="430" spans="1:10" ht="12.75" customHeight="1" x14ac:dyDescent="0.2">
      <c r="A430" s="182"/>
      <c r="B430" s="183"/>
      <c r="C430" s="184" t="str">
        <f t="shared" si="156"/>
        <v/>
      </c>
      <c r="D430" s="184" t="str">
        <f t="shared" si="157"/>
        <v/>
      </c>
      <c r="E430" s="184" t="str">
        <f t="shared" si="158"/>
        <v/>
      </c>
      <c r="F430" s="184" t="str">
        <f t="shared" si="159"/>
        <v/>
      </c>
      <c r="G430" s="185" t="str">
        <f t="shared" si="160"/>
        <v/>
      </c>
      <c r="H430" s="185" t="str">
        <f t="shared" si="161"/>
        <v/>
      </c>
      <c r="I430" s="185" t="str">
        <f t="shared" si="162"/>
        <v/>
      </c>
      <c r="J430" s="186" t="str">
        <f t="shared" si="163"/>
        <v/>
      </c>
    </row>
    <row r="431" spans="1:10" ht="12.75" customHeight="1" x14ac:dyDescent="0.2">
      <c r="A431" s="182"/>
      <c r="B431" s="183"/>
      <c r="C431" s="184" t="str">
        <f t="shared" si="156"/>
        <v/>
      </c>
      <c r="D431" s="184" t="str">
        <f t="shared" si="157"/>
        <v/>
      </c>
      <c r="E431" s="184" t="str">
        <f t="shared" si="158"/>
        <v/>
      </c>
      <c r="F431" s="184" t="str">
        <f t="shared" si="159"/>
        <v/>
      </c>
      <c r="G431" s="185" t="str">
        <f t="shared" si="160"/>
        <v/>
      </c>
      <c r="H431" s="185" t="str">
        <f t="shared" si="161"/>
        <v/>
      </c>
      <c r="I431" s="185" t="str">
        <f t="shared" si="162"/>
        <v/>
      </c>
      <c r="J431" s="186" t="str">
        <f t="shared" si="163"/>
        <v/>
      </c>
    </row>
    <row r="432" spans="1:10" ht="12.75" customHeight="1" x14ac:dyDescent="0.2">
      <c r="A432" s="182"/>
      <c r="B432" s="183"/>
      <c r="C432" s="184" t="str">
        <f t="shared" si="156"/>
        <v/>
      </c>
      <c r="D432" s="184" t="str">
        <f t="shared" si="157"/>
        <v/>
      </c>
      <c r="E432" s="184" t="str">
        <f t="shared" si="158"/>
        <v/>
      </c>
      <c r="F432" s="184" t="str">
        <f t="shared" si="159"/>
        <v/>
      </c>
      <c r="G432" s="185" t="str">
        <f t="shared" si="160"/>
        <v/>
      </c>
      <c r="H432" s="185" t="str">
        <f t="shared" si="161"/>
        <v/>
      </c>
      <c r="I432" s="185" t="str">
        <f t="shared" si="162"/>
        <v/>
      </c>
      <c r="J432" s="186" t="str">
        <f t="shared" si="163"/>
        <v/>
      </c>
    </row>
    <row r="433" spans="1:10" ht="12.75" customHeight="1" x14ac:dyDescent="0.2">
      <c r="A433" s="182"/>
      <c r="B433" s="183"/>
      <c r="C433" s="184" t="str">
        <f t="shared" si="156"/>
        <v/>
      </c>
      <c r="D433" s="184" t="str">
        <f t="shared" si="157"/>
        <v/>
      </c>
      <c r="E433" s="184" t="str">
        <f t="shared" si="158"/>
        <v/>
      </c>
      <c r="F433" s="184" t="str">
        <f t="shared" si="159"/>
        <v/>
      </c>
      <c r="G433" s="185" t="str">
        <f t="shared" si="160"/>
        <v/>
      </c>
      <c r="H433" s="185" t="str">
        <f t="shared" si="161"/>
        <v/>
      </c>
      <c r="I433" s="185" t="str">
        <f t="shared" si="162"/>
        <v/>
      </c>
      <c r="J433" s="186" t="str">
        <f t="shared" si="163"/>
        <v/>
      </c>
    </row>
    <row r="434" spans="1:10" ht="12.75" customHeight="1" x14ac:dyDescent="0.2">
      <c r="A434" s="182"/>
      <c r="B434" s="183"/>
      <c r="C434" s="184" t="str">
        <f t="shared" si="156"/>
        <v/>
      </c>
      <c r="D434" s="184" t="str">
        <f t="shared" si="157"/>
        <v/>
      </c>
      <c r="E434" s="184" t="str">
        <f t="shared" si="158"/>
        <v/>
      </c>
      <c r="F434" s="184" t="str">
        <f t="shared" si="159"/>
        <v/>
      </c>
      <c r="G434" s="185" t="str">
        <f t="shared" si="160"/>
        <v/>
      </c>
      <c r="H434" s="185" t="str">
        <f t="shared" si="161"/>
        <v/>
      </c>
      <c r="I434" s="185" t="str">
        <f t="shared" si="162"/>
        <v/>
      </c>
      <c r="J434" s="186" t="str">
        <f t="shared" si="163"/>
        <v/>
      </c>
    </row>
    <row r="435" spans="1:10" ht="12.75" customHeight="1" x14ac:dyDescent="0.2">
      <c r="A435" s="182"/>
      <c r="B435" s="183"/>
      <c r="C435" s="184" t="str">
        <f t="shared" si="156"/>
        <v/>
      </c>
      <c r="D435" s="184" t="str">
        <f t="shared" si="157"/>
        <v/>
      </c>
      <c r="E435" s="184" t="str">
        <f t="shared" si="158"/>
        <v/>
      </c>
      <c r="F435" s="184" t="str">
        <f t="shared" si="159"/>
        <v/>
      </c>
      <c r="G435" s="185" t="str">
        <f t="shared" si="160"/>
        <v/>
      </c>
      <c r="H435" s="185" t="str">
        <f t="shared" si="161"/>
        <v/>
      </c>
      <c r="I435" s="185" t="str">
        <f t="shared" si="162"/>
        <v/>
      </c>
      <c r="J435" s="186" t="str">
        <f t="shared" si="163"/>
        <v/>
      </c>
    </row>
    <row r="436" spans="1:10" ht="12.75" customHeight="1" x14ac:dyDescent="0.2">
      <c r="A436" s="182"/>
      <c r="B436" s="183"/>
      <c r="C436" s="184" t="str">
        <f t="shared" si="156"/>
        <v/>
      </c>
      <c r="D436" s="184" t="str">
        <f t="shared" si="157"/>
        <v/>
      </c>
      <c r="E436" s="184" t="str">
        <f t="shared" si="158"/>
        <v/>
      </c>
      <c r="F436" s="184" t="str">
        <f t="shared" si="159"/>
        <v/>
      </c>
      <c r="G436" s="185" t="str">
        <f t="shared" si="160"/>
        <v/>
      </c>
      <c r="H436" s="185" t="str">
        <f t="shared" si="161"/>
        <v/>
      </c>
      <c r="I436" s="185" t="str">
        <f t="shared" si="162"/>
        <v/>
      </c>
      <c r="J436" s="186" t="str">
        <f t="shared" si="163"/>
        <v/>
      </c>
    </row>
    <row r="437" spans="1:10" ht="12.75" customHeight="1" x14ac:dyDescent="0.2">
      <c r="A437" s="182"/>
      <c r="B437" s="183"/>
      <c r="C437" s="184" t="str">
        <f t="shared" si="156"/>
        <v/>
      </c>
      <c r="D437" s="184" t="str">
        <f t="shared" si="157"/>
        <v/>
      </c>
      <c r="E437" s="184" t="str">
        <f t="shared" si="158"/>
        <v/>
      </c>
      <c r="F437" s="184" t="str">
        <f t="shared" si="159"/>
        <v/>
      </c>
      <c r="G437" s="185" t="str">
        <f t="shared" si="160"/>
        <v/>
      </c>
      <c r="H437" s="185" t="str">
        <f t="shared" si="161"/>
        <v/>
      </c>
      <c r="I437" s="185" t="str">
        <f t="shared" si="162"/>
        <v/>
      </c>
      <c r="J437" s="186" t="str">
        <f t="shared" si="163"/>
        <v/>
      </c>
    </row>
    <row r="438" spans="1:10" ht="12.75" customHeight="1" x14ac:dyDescent="0.2">
      <c r="A438" s="182"/>
      <c r="B438" s="183"/>
      <c r="C438" s="184" t="str">
        <f t="shared" si="156"/>
        <v/>
      </c>
      <c r="D438" s="184" t="str">
        <f t="shared" si="157"/>
        <v/>
      </c>
      <c r="E438" s="184" t="str">
        <f t="shared" si="158"/>
        <v/>
      </c>
      <c r="F438" s="184" t="str">
        <f t="shared" si="159"/>
        <v/>
      </c>
      <c r="G438" s="185" t="str">
        <f t="shared" si="160"/>
        <v/>
      </c>
      <c r="H438" s="185" t="str">
        <f t="shared" si="161"/>
        <v/>
      </c>
      <c r="I438" s="185" t="str">
        <f t="shared" si="162"/>
        <v/>
      </c>
      <c r="J438" s="186" t="str">
        <f t="shared" si="163"/>
        <v/>
      </c>
    </row>
    <row r="439" spans="1:10" ht="12.75" customHeight="1" x14ac:dyDescent="0.2">
      <c r="A439" s="182"/>
      <c r="B439" s="183"/>
      <c r="C439" s="184" t="str">
        <f t="shared" si="156"/>
        <v/>
      </c>
      <c r="D439" s="184" t="str">
        <f t="shared" si="157"/>
        <v/>
      </c>
      <c r="E439" s="184" t="str">
        <f t="shared" si="158"/>
        <v/>
      </c>
      <c r="F439" s="184" t="str">
        <f t="shared" si="159"/>
        <v/>
      </c>
      <c r="G439" s="185" t="str">
        <f t="shared" si="160"/>
        <v/>
      </c>
      <c r="H439" s="185" t="str">
        <f t="shared" si="161"/>
        <v/>
      </c>
      <c r="I439" s="185" t="str">
        <f t="shared" si="162"/>
        <v/>
      </c>
      <c r="J439" s="186" t="str">
        <f t="shared" si="163"/>
        <v/>
      </c>
    </row>
    <row r="440" spans="1:10" ht="12.75" customHeight="1" x14ac:dyDescent="0.2">
      <c r="A440" s="182"/>
      <c r="B440" s="183"/>
      <c r="C440" s="184" t="str">
        <f t="shared" si="156"/>
        <v/>
      </c>
      <c r="D440" s="184" t="str">
        <f t="shared" si="157"/>
        <v/>
      </c>
      <c r="E440" s="184" t="str">
        <f t="shared" si="158"/>
        <v/>
      </c>
      <c r="F440" s="184" t="str">
        <f t="shared" si="159"/>
        <v/>
      </c>
      <c r="G440" s="185" t="str">
        <f t="shared" si="160"/>
        <v/>
      </c>
      <c r="H440" s="185" t="str">
        <f t="shared" si="161"/>
        <v/>
      </c>
      <c r="I440" s="185" t="str">
        <f t="shared" si="162"/>
        <v/>
      </c>
      <c r="J440" s="186" t="str">
        <f t="shared" si="163"/>
        <v/>
      </c>
    </row>
    <row r="441" spans="1:10" ht="12.75" customHeight="1" x14ac:dyDescent="0.2">
      <c r="A441" s="182"/>
      <c r="B441" s="183"/>
      <c r="C441" s="184" t="str">
        <f t="shared" si="156"/>
        <v/>
      </c>
      <c r="D441" s="184" t="str">
        <f t="shared" si="157"/>
        <v/>
      </c>
      <c r="E441" s="184" t="str">
        <f t="shared" si="158"/>
        <v/>
      </c>
      <c r="F441" s="184" t="str">
        <f t="shared" si="159"/>
        <v/>
      </c>
      <c r="G441" s="185" t="str">
        <f t="shared" si="160"/>
        <v/>
      </c>
      <c r="H441" s="185" t="str">
        <f t="shared" si="161"/>
        <v/>
      </c>
      <c r="I441" s="185" t="str">
        <f t="shared" si="162"/>
        <v/>
      </c>
      <c r="J441" s="186" t="str">
        <f t="shared" si="163"/>
        <v/>
      </c>
    </row>
    <row r="442" spans="1:10" ht="12.75" customHeight="1" x14ac:dyDescent="0.2">
      <c r="A442" s="182"/>
      <c r="B442" s="188"/>
      <c r="C442" s="184" t="str">
        <f t="shared" si="156"/>
        <v/>
      </c>
      <c r="D442" s="184" t="str">
        <f>IF($A442&lt;&gt;"",$B442/100*(VLOOKUP($A442,Alimenti,2)),"")</f>
        <v/>
      </c>
      <c r="E442" s="184" t="str">
        <f>IF($A442&lt;&gt;"",$B442/100*(VLOOKUP($A442,Alimenti,2)),"")</f>
        <v/>
      </c>
      <c r="F442" s="184" t="str">
        <f>IF($A442&lt;&gt;"",$B442/100*(VLOOKUP($A442,Alimenti,2)),"")</f>
        <v/>
      </c>
      <c r="G442" s="185" t="str">
        <f t="shared" si="160"/>
        <v/>
      </c>
      <c r="H442" s="185" t="str">
        <f t="shared" si="161"/>
        <v/>
      </c>
      <c r="I442" s="185" t="str">
        <f t="shared" si="162"/>
        <v/>
      </c>
      <c r="J442" s="186" t="str">
        <f t="shared" si="163"/>
        <v/>
      </c>
    </row>
    <row r="443" spans="1:10" ht="12.75" customHeight="1" x14ac:dyDescent="0.2">
      <c r="A443" s="35" t="s">
        <v>328</v>
      </c>
      <c r="B443" s="189">
        <f>SUM(B423:B442)</f>
        <v>0</v>
      </c>
      <c r="C443" s="190">
        <f>SUM(C423:C442)</f>
        <v>0</v>
      </c>
      <c r="D443" s="190">
        <f>SUM(D423:D442)</f>
        <v>0</v>
      </c>
      <c r="E443" s="190">
        <f>SUM(E423:E442)</f>
        <v>0</v>
      </c>
      <c r="F443" s="190">
        <f>SUM(F423:F442)</f>
        <v>0</v>
      </c>
      <c r="G443" s="191">
        <f t="shared" si="160"/>
        <v>0</v>
      </c>
      <c r="H443" s="191">
        <f t="shared" si="161"/>
        <v>0</v>
      </c>
      <c r="I443" s="191">
        <f t="shared" si="162"/>
        <v>0</v>
      </c>
      <c r="J443" s="70">
        <f>SUM(J423:J442)</f>
        <v>0</v>
      </c>
    </row>
    <row r="444" spans="1:10" ht="12.75" customHeight="1" x14ac:dyDescent="0.2">
      <c r="A444" s="191" t="s">
        <v>329</v>
      </c>
      <c r="B444" s="192"/>
      <c r="C444" s="192"/>
      <c r="D444" s="193">
        <f>IF(C443&lt;&gt;0,D443*4/C443,0)</f>
        <v>0</v>
      </c>
      <c r="E444" s="193">
        <f>IF(C443&lt;&gt;0,E443*3.75/C443,0)</f>
        <v>0</v>
      </c>
      <c r="F444" s="193">
        <f>IF(C443&lt;&gt;0,F443*9/C443,0)</f>
        <v>0</v>
      </c>
      <c r="G444" s="192"/>
      <c r="H444" s="192"/>
      <c r="I444" s="192"/>
      <c r="J444" s="192"/>
    </row>
    <row r="445" spans="1:10" ht="12.75" customHeight="1" x14ac:dyDescent="0.2">
      <c r="A445" s="182"/>
      <c r="B445" s="183"/>
      <c r="C445" s="184" t="str">
        <f t="shared" ref="C445:C464" si="164">IF($A445&lt;&gt;"",$B445/100*(VLOOKUP($A445,Alimenti,2)),"")</f>
        <v/>
      </c>
      <c r="D445" s="184" t="str">
        <f t="shared" ref="D445:D463" si="165">IF($A445&lt;&gt;"",$B445/100*(VLOOKUP($A445,Alimenti,3)),"")</f>
        <v/>
      </c>
      <c r="E445" s="184" t="str">
        <f t="shared" ref="E445:E463" si="166">IF($A445&lt;&gt;"",$B445/100*(VLOOKUP($A445,Alimenti,4)),"")</f>
        <v/>
      </c>
      <c r="F445" s="184" t="str">
        <f t="shared" ref="F445:F463" si="167">IF($A445&lt;&gt;"",$B445/100*(VLOOKUP($A445,Alimenti,5)),"")</f>
        <v/>
      </c>
      <c r="G445" s="185" t="str">
        <f t="shared" ref="G445:G465" si="168">IF(D445&lt;&gt;"",ROUND(D445/7,0),"")</f>
        <v/>
      </c>
      <c r="H445" s="185" t="str">
        <f t="shared" ref="H445:H465" si="169">IF(E445&lt;&gt;"",ROUND(E445/9,0),"")</f>
        <v/>
      </c>
      <c r="I445" s="185" t="str">
        <f t="shared" ref="I445:I465" si="170">IF(F445&lt;&gt;"",ROUND(F445/3,0),"")</f>
        <v/>
      </c>
      <c r="J445" s="186" t="str">
        <f t="shared" ref="J445:J464" si="171">IF(C445&lt;&gt;"",C445/3.6,"")</f>
        <v/>
      </c>
    </row>
    <row r="446" spans="1:10" ht="12.75" customHeight="1" x14ac:dyDescent="0.2">
      <c r="A446" s="182"/>
      <c r="B446" s="183"/>
      <c r="C446" s="184" t="str">
        <f t="shared" si="164"/>
        <v/>
      </c>
      <c r="D446" s="184" t="str">
        <f t="shared" si="165"/>
        <v/>
      </c>
      <c r="E446" s="184" t="str">
        <f t="shared" si="166"/>
        <v/>
      </c>
      <c r="F446" s="184" t="str">
        <f t="shared" si="167"/>
        <v/>
      </c>
      <c r="G446" s="185" t="str">
        <f t="shared" si="168"/>
        <v/>
      </c>
      <c r="H446" s="185" t="str">
        <f t="shared" si="169"/>
        <v/>
      </c>
      <c r="I446" s="185" t="str">
        <f t="shared" si="170"/>
        <v/>
      </c>
      <c r="J446" s="186" t="str">
        <f t="shared" si="171"/>
        <v/>
      </c>
    </row>
    <row r="447" spans="1:10" ht="12.75" customHeight="1" x14ac:dyDescent="0.2">
      <c r="A447" s="182"/>
      <c r="B447" s="183"/>
      <c r="C447" s="184" t="str">
        <f t="shared" si="164"/>
        <v/>
      </c>
      <c r="D447" s="184" t="str">
        <f t="shared" si="165"/>
        <v/>
      </c>
      <c r="E447" s="184" t="str">
        <f t="shared" si="166"/>
        <v/>
      </c>
      <c r="F447" s="184" t="str">
        <f t="shared" si="167"/>
        <v/>
      </c>
      <c r="G447" s="185" t="str">
        <f t="shared" si="168"/>
        <v/>
      </c>
      <c r="H447" s="185" t="str">
        <f t="shared" si="169"/>
        <v/>
      </c>
      <c r="I447" s="185" t="str">
        <f t="shared" si="170"/>
        <v/>
      </c>
      <c r="J447" s="186" t="str">
        <f t="shared" si="171"/>
        <v/>
      </c>
    </row>
    <row r="448" spans="1:10" ht="12.75" customHeight="1" x14ac:dyDescent="0.2">
      <c r="A448" s="182"/>
      <c r="B448" s="183"/>
      <c r="C448" s="184" t="str">
        <f t="shared" si="164"/>
        <v/>
      </c>
      <c r="D448" s="184" t="str">
        <f t="shared" si="165"/>
        <v/>
      </c>
      <c r="E448" s="184" t="str">
        <f t="shared" si="166"/>
        <v/>
      </c>
      <c r="F448" s="184" t="str">
        <f t="shared" si="167"/>
        <v/>
      </c>
      <c r="G448" s="185" t="str">
        <f t="shared" si="168"/>
        <v/>
      </c>
      <c r="H448" s="185" t="str">
        <f t="shared" si="169"/>
        <v/>
      </c>
      <c r="I448" s="185" t="str">
        <f t="shared" si="170"/>
        <v/>
      </c>
      <c r="J448" s="186" t="str">
        <f t="shared" si="171"/>
        <v/>
      </c>
    </row>
    <row r="449" spans="1:10" ht="12.75" customHeight="1" x14ac:dyDescent="0.2">
      <c r="A449" s="182"/>
      <c r="B449" s="183"/>
      <c r="C449" s="184" t="str">
        <f t="shared" si="164"/>
        <v/>
      </c>
      <c r="D449" s="184" t="str">
        <f t="shared" si="165"/>
        <v/>
      </c>
      <c r="E449" s="184" t="str">
        <f t="shared" si="166"/>
        <v/>
      </c>
      <c r="F449" s="184" t="str">
        <f t="shared" si="167"/>
        <v/>
      </c>
      <c r="G449" s="185" t="str">
        <f t="shared" si="168"/>
        <v/>
      </c>
      <c r="H449" s="185" t="str">
        <f t="shared" si="169"/>
        <v/>
      </c>
      <c r="I449" s="185" t="str">
        <f t="shared" si="170"/>
        <v/>
      </c>
      <c r="J449" s="186" t="str">
        <f t="shared" si="171"/>
        <v/>
      </c>
    </row>
    <row r="450" spans="1:10" ht="12.75" customHeight="1" x14ac:dyDescent="0.2">
      <c r="A450" s="182"/>
      <c r="B450" s="183"/>
      <c r="C450" s="184" t="str">
        <f t="shared" si="164"/>
        <v/>
      </c>
      <c r="D450" s="184" t="str">
        <f t="shared" si="165"/>
        <v/>
      </c>
      <c r="E450" s="184" t="str">
        <f t="shared" si="166"/>
        <v/>
      </c>
      <c r="F450" s="184" t="str">
        <f t="shared" si="167"/>
        <v/>
      </c>
      <c r="G450" s="185" t="str">
        <f t="shared" si="168"/>
        <v/>
      </c>
      <c r="H450" s="185" t="str">
        <f t="shared" si="169"/>
        <v/>
      </c>
      <c r="I450" s="185" t="str">
        <f t="shared" si="170"/>
        <v/>
      </c>
      <c r="J450" s="186" t="str">
        <f t="shared" si="171"/>
        <v/>
      </c>
    </row>
    <row r="451" spans="1:10" ht="12.75" customHeight="1" x14ac:dyDescent="0.2">
      <c r="A451" s="182"/>
      <c r="B451" s="183"/>
      <c r="C451" s="184" t="str">
        <f t="shared" si="164"/>
        <v/>
      </c>
      <c r="D451" s="184" t="str">
        <f t="shared" si="165"/>
        <v/>
      </c>
      <c r="E451" s="184" t="str">
        <f t="shared" si="166"/>
        <v/>
      </c>
      <c r="F451" s="184" t="str">
        <f t="shared" si="167"/>
        <v/>
      </c>
      <c r="G451" s="185" t="str">
        <f t="shared" si="168"/>
        <v/>
      </c>
      <c r="H451" s="185" t="str">
        <f t="shared" si="169"/>
        <v/>
      </c>
      <c r="I451" s="185" t="str">
        <f t="shared" si="170"/>
        <v/>
      </c>
      <c r="J451" s="186" t="str">
        <f t="shared" si="171"/>
        <v/>
      </c>
    </row>
    <row r="452" spans="1:10" ht="12.75" customHeight="1" x14ac:dyDescent="0.2">
      <c r="A452" s="182"/>
      <c r="B452" s="183"/>
      <c r="C452" s="184" t="str">
        <f t="shared" si="164"/>
        <v/>
      </c>
      <c r="D452" s="184" t="str">
        <f t="shared" si="165"/>
        <v/>
      </c>
      <c r="E452" s="184" t="str">
        <f t="shared" si="166"/>
        <v/>
      </c>
      <c r="F452" s="184" t="str">
        <f t="shared" si="167"/>
        <v/>
      </c>
      <c r="G452" s="185" t="str">
        <f t="shared" si="168"/>
        <v/>
      </c>
      <c r="H452" s="185" t="str">
        <f t="shared" si="169"/>
        <v/>
      </c>
      <c r="I452" s="185" t="str">
        <f t="shared" si="170"/>
        <v/>
      </c>
      <c r="J452" s="186" t="str">
        <f t="shared" si="171"/>
        <v/>
      </c>
    </row>
    <row r="453" spans="1:10" ht="12.75" customHeight="1" x14ac:dyDescent="0.2">
      <c r="A453" s="182"/>
      <c r="B453" s="183"/>
      <c r="C453" s="184" t="str">
        <f t="shared" si="164"/>
        <v/>
      </c>
      <c r="D453" s="184" t="str">
        <f t="shared" si="165"/>
        <v/>
      </c>
      <c r="E453" s="184" t="str">
        <f t="shared" si="166"/>
        <v/>
      </c>
      <c r="F453" s="184" t="str">
        <f t="shared" si="167"/>
        <v/>
      </c>
      <c r="G453" s="185" t="str">
        <f t="shared" si="168"/>
        <v/>
      </c>
      <c r="H453" s="185" t="str">
        <f t="shared" si="169"/>
        <v/>
      </c>
      <c r="I453" s="185" t="str">
        <f t="shared" si="170"/>
        <v/>
      </c>
      <c r="J453" s="186" t="str">
        <f t="shared" si="171"/>
        <v/>
      </c>
    </row>
    <row r="454" spans="1:10" ht="12.75" customHeight="1" x14ac:dyDescent="0.2">
      <c r="A454" s="182"/>
      <c r="B454" s="183"/>
      <c r="C454" s="184" t="str">
        <f t="shared" si="164"/>
        <v/>
      </c>
      <c r="D454" s="184" t="str">
        <f t="shared" si="165"/>
        <v/>
      </c>
      <c r="E454" s="184" t="str">
        <f t="shared" si="166"/>
        <v/>
      </c>
      <c r="F454" s="184" t="str">
        <f t="shared" si="167"/>
        <v/>
      </c>
      <c r="G454" s="185" t="str">
        <f t="shared" si="168"/>
        <v/>
      </c>
      <c r="H454" s="185" t="str">
        <f t="shared" si="169"/>
        <v/>
      </c>
      <c r="I454" s="185" t="str">
        <f t="shared" si="170"/>
        <v/>
      </c>
      <c r="J454" s="186" t="str">
        <f t="shared" si="171"/>
        <v/>
      </c>
    </row>
    <row r="455" spans="1:10" ht="12.75" customHeight="1" x14ac:dyDescent="0.2">
      <c r="A455" s="182"/>
      <c r="B455" s="183"/>
      <c r="C455" s="184" t="str">
        <f t="shared" si="164"/>
        <v/>
      </c>
      <c r="D455" s="184" t="str">
        <f t="shared" si="165"/>
        <v/>
      </c>
      <c r="E455" s="184" t="str">
        <f t="shared" si="166"/>
        <v/>
      </c>
      <c r="F455" s="184" t="str">
        <f t="shared" si="167"/>
        <v/>
      </c>
      <c r="G455" s="185" t="str">
        <f t="shared" si="168"/>
        <v/>
      </c>
      <c r="H455" s="185" t="str">
        <f t="shared" si="169"/>
        <v/>
      </c>
      <c r="I455" s="185" t="str">
        <f t="shared" si="170"/>
        <v/>
      </c>
      <c r="J455" s="186" t="str">
        <f t="shared" si="171"/>
        <v/>
      </c>
    </row>
    <row r="456" spans="1:10" ht="12.75" customHeight="1" x14ac:dyDescent="0.2">
      <c r="A456" s="182"/>
      <c r="B456" s="183"/>
      <c r="C456" s="184" t="str">
        <f t="shared" si="164"/>
        <v/>
      </c>
      <c r="D456" s="184" t="str">
        <f t="shared" si="165"/>
        <v/>
      </c>
      <c r="E456" s="184" t="str">
        <f t="shared" si="166"/>
        <v/>
      </c>
      <c r="F456" s="184" t="str">
        <f t="shared" si="167"/>
        <v/>
      </c>
      <c r="G456" s="185" t="str">
        <f t="shared" si="168"/>
        <v/>
      </c>
      <c r="H456" s="185" t="str">
        <f t="shared" si="169"/>
        <v/>
      </c>
      <c r="I456" s="185" t="str">
        <f t="shared" si="170"/>
        <v/>
      </c>
      <c r="J456" s="186" t="str">
        <f t="shared" si="171"/>
        <v/>
      </c>
    </row>
    <row r="457" spans="1:10" ht="12.75" customHeight="1" x14ac:dyDescent="0.2">
      <c r="A457" s="182"/>
      <c r="B457" s="183"/>
      <c r="C457" s="184" t="str">
        <f t="shared" si="164"/>
        <v/>
      </c>
      <c r="D457" s="184" t="str">
        <f t="shared" si="165"/>
        <v/>
      </c>
      <c r="E457" s="184" t="str">
        <f t="shared" si="166"/>
        <v/>
      </c>
      <c r="F457" s="184" t="str">
        <f t="shared" si="167"/>
        <v/>
      </c>
      <c r="G457" s="185" t="str">
        <f t="shared" si="168"/>
        <v/>
      </c>
      <c r="H457" s="185" t="str">
        <f t="shared" si="169"/>
        <v/>
      </c>
      <c r="I457" s="185" t="str">
        <f t="shared" si="170"/>
        <v/>
      </c>
      <c r="J457" s="186" t="str">
        <f t="shared" si="171"/>
        <v/>
      </c>
    </row>
    <row r="458" spans="1:10" ht="12.75" customHeight="1" x14ac:dyDescent="0.2">
      <c r="A458" s="182"/>
      <c r="B458" s="183"/>
      <c r="C458" s="184" t="str">
        <f t="shared" si="164"/>
        <v/>
      </c>
      <c r="D458" s="184" t="str">
        <f t="shared" si="165"/>
        <v/>
      </c>
      <c r="E458" s="184" t="str">
        <f t="shared" si="166"/>
        <v/>
      </c>
      <c r="F458" s="184" t="str">
        <f t="shared" si="167"/>
        <v/>
      </c>
      <c r="G458" s="185" t="str">
        <f t="shared" si="168"/>
        <v/>
      </c>
      <c r="H458" s="185" t="str">
        <f t="shared" si="169"/>
        <v/>
      </c>
      <c r="I458" s="185" t="str">
        <f t="shared" si="170"/>
        <v/>
      </c>
      <c r="J458" s="186" t="str">
        <f t="shared" si="171"/>
        <v/>
      </c>
    </row>
    <row r="459" spans="1:10" ht="12.75" customHeight="1" x14ac:dyDescent="0.2">
      <c r="A459" s="182"/>
      <c r="B459" s="183"/>
      <c r="C459" s="184" t="str">
        <f t="shared" si="164"/>
        <v/>
      </c>
      <c r="D459" s="184" t="str">
        <f t="shared" si="165"/>
        <v/>
      </c>
      <c r="E459" s="184" t="str">
        <f t="shared" si="166"/>
        <v/>
      </c>
      <c r="F459" s="184" t="str">
        <f t="shared" si="167"/>
        <v/>
      </c>
      <c r="G459" s="185" t="str">
        <f t="shared" si="168"/>
        <v/>
      </c>
      <c r="H459" s="185" t="str">
        <f t="shared" si="169"/>
        <v/>
      </c>
      <c r="I459" s="185" t="str">
        <f t="shared" si="170"/>
        <v/>
      </c>
      <c r="J459" s="186" t="str">
        <f t="shared" si="171"/>
        <v/>
      </c>
    </row>
    <row r="460" spans="1:10" ht="12.75" customHeight="1" x14ac:dyDescent="0.2">
      <c r="A460" s="182"/>
      <c r="B460" s="183"/>
      <c r="C460" s="184" t="str">
        <f t="shared" si="164"/>
        <v/>
      </c>
      <c r="D460" s="184" t="str">
        <f t="shared" si="165"/>
        <v/>
      </c>
      <c r="E460" s="184" t="str">
        <f t="shared" si="166"/>
        <v/>
      </c>
      <c r="F460" s="184" t="str">
        <f t="shared" si="167"/>
        <v/>
      </c>
      <c r="G460" s="185" t="str">
        <f t="shared" si="168"/>
        <v/>
      </c>
      <c r="H460" s="185" t="str">
        <f t="shared" si="169"/>
        <v/>
      </c>
      <c r="I460" s="185" t="str">
        <f t="shared" si="170"/>
        <v/>
      </c>
      <c r="J460" s="186" t="str">
        <f t="shared" si="171"/>
        <v/>
      </c>
    </row>
    <row r="461" spans="1:10" ht="12.75" customHeight="1" x14ac:dyDescent="0.2">
      <c r="A461" s="182"/>
      <c r="B461" s="183"/>
      <c r="C461" s="184" t="str">
        <f t="shared" si="164"/>
        <v/>
      </c>
      <c r="D461" s="184" t="str">
        <f t="shared" si="165"/>
        <v/>
      </c>
      <c r="E461" s="184" t="str">
        <f t="shared" si="166"/>
        <v/>
      </c>
      <c r="F461" s="184" t="str">
        <f t="shared" si="167"/>
        <v/>
      </c>
      <c r="G461" s="185" t="str">
        <f t="shared" si="168"/>
        <v/>
      </c>
      <c r="H461" s="185" t="str">
        <f t="shared" si="169"/>
        <v/>
      </c>
      <c r="I461" s="185" t="str">
        <f t="shared" si="170"/>
        <v/>
      </c>
      <c r="J461" s="186" t="str">
        <f t="shared" si="171"/>
        <v/>
      </c>
    </row>
    <row r="462" spans="1:10" ht="12.75" customHeight="1" x14ac:dyDescent="0.2">
      <c r="A462" s="182"/>
      <c r="B462" s="183"/>
      <c r="C462" s="184" t="str">
        <f t="shared" si="164"/>
        <v/>
      </c>
      <c r="D462" s="184" t="str">
        <f t="shared" si="165"/>
        <v/>
      </c>
      <c r="E462" s="184" t="str">
        <f t="shared" si="166"/>
        <v/>
      </c>
      <c r="F462" s="184" t="str">
        <f t="shared" si="167"/>
        <v/>
      </c>
      <c r="G462" s="185" t="str">
        <f t="shared" si="168"/>
        <v/>
      </c>
      <c r="H462" s="185" t="str">
        <f t="shared" si="169"/>
        <v/>
      </c>
      <c r="I462" s="185" t="str">
        <f t="shared" si="170"/>
        <v/>
      </c>
      <c r="J462" s="186" t="str">
        <f t="shared" si="171"/>
        <v/>
      </c>
    </row>
    <row r="463" spans="1:10" ht="12.75" customHeight="1" x14ac:dyDescent="0.2">
      <c r="A463" s="182"/>
      <c r="B463" s="183"/>
      <c r="C463" s="184" t="str">
        <f t="shared" si="164"/>
        <v/>
      </c>
      <c r="D463" s="184" t="str">
        <f t="shared" si="165"/>
        <v/>
      </c>
      <c r="E463" s="184" t="str">
        <f t="shared" si="166"/>
        <v/>
      </c>
      <c r="F463" s="184" t="str">
        <f t="shared" si="167"/>
        <v/>
      </c>
      <c r="G463" s="185" t="str">
        <f t="shared" si="168"/>
        <v/>
      </c>
      <c r="H463" s="185" t="str">
        <f t="shared" si="169"/>
        <v/>
      </c>
      <c r="I463" s="185" t="str">
        <f t="shared" si="170"/>
        <v/>
      </c>
      <c r="J463" s="186" t="str">
        <f t="shared" si="171"/>
        <v/>
      </c>
    </row>
    <row r="464" spans="1:10" ht="12.75" customHeight="1" x14ac:dyDescent="0.2">
      <c r="A464" s="182"/>
      <c r="B464" s="188"/>
      <c r="C464" s="184" t="str">
        <f t="shared" si="164"/>
        <v/>
      </c>
      <c r="D464" s="184" t="str">
        <f>IF($A464&lt;&gt;"",$B464/100*(VLOOKUP($A464,Alimenti,2)),"")</f>
        <v/>
      </c>
      <c r="E464" s="184" t="str">
        <f>IF($A464&lt;&gt;"",$B464/100*(VLOOKUP($A464,Alimenti,2)),"")</f>
        <v/>
      </c>
      <c r="F464" s="184" t="str">
        <f>IF($A464&lt;&gt;"",$B464/100*(VLOOKUP($A464,Alimenti,2)),"")</f>
        <v/>
      </c>
      <c r="G464" s="185" t="str">
        <f t="shared" si="168"/>
        <v/>
      </c>
      <c r="H464" s="185" t="str">
        <f t="shared" si="169"/>
        <v/>
      </c>
      <c r="I464" s="185" t="str">
        <f t="shared" si="170"/>
        <v/>
      </c>
      <c r="J464" s="186" t="str">
        <f t="shared" si="171"/>
        <v/>
      </c>
    </row>
    <row r="465" spans="1:10" ht="12.75" customHeight="1" x14ac:dyDescent="0.2">
      <c r="A465" s="35" t="s">
        <v>328</v>
      </c>
      <c r="B465" s="189">
        <f>SUM(B445:B464)</f>
        <v>0</v>
      </c>
      <c r="C465" s="190">
        <f>SUM(C445:C464)</f>
        <v>0</v>
      </c>
      <c r="D465" s="190">
        <f>SUM(D445:D464)</f>
        <v>0</v>
      </c>
      <c r="E465" s="190">
        <f>SUM(E445:E464)</f>
        <v>0</v>
      </c>
      <c r="F465" s="190">
        <f>SUM(F445:F464)</f>
        <v>0</v>
      </c>
      <c r="G465" s="191">
        <f t="shared" si="168"/>
        <v>0</v>
      </c>
      <c r="H465" s="191">
        <f t="shared" si="169"/>
        <v>0</v>
      </c>
      <c r="I465" s="191">
        <f t="shared" si="170"/>
        <v>0</v>
      </c>
      <c r="J465" s="70">
        <f>SUM(J445:J464)</f>
        <v>0</v>
      </c>
    </row>
    <row r="466" spans="1:10" ht="12.75" customHeight="1" x14ac:dyDescent="0.2">
      <c r="A466" s="191" t="s">
        <v>329</v>
      </c>
      <c r="B466" s="192"/>
      <c r="C466" s="192"/>
      <c r="D466" s="193">
        <f>IF(C465&lt;&gt;0,D465*4/C465,0)</f>
        <v>0</v>
      </c>
      <c r="E466" s="193">
        <f>IF(C465&lt;&gt;0,E465*3.75/C465,0)</f>
        <v>0</v>
      </c>
      <c r="F466" s="193">
        <f>IF(C465&lt;&gt;0,F465*9/C465,0)</f>
        <v>0</v>
      </c>
      <c r="G466" s="192"/>
      <c r="H466" s="192"/>
      <c r="I466" s="192"/>
      <c r="J466" s="192"/>
    </row>
    <row r="467" spans="1:10" ht="12.75" customHeight="1" x14ac:dyDescent="0.2">
      <c r="A467" s="182"/>
      <c r="B467" s="183"/>
      <c r="C467" s="184" t="str">
        <f t="shared" ref="C467:C486" si="172">IF($A467&lt;&gt;"",$B467/100*(VLOOKUP($A467,Alimenti,2)),"")</f>
        <v/>
      </c>
      <c r="D467" s="184" t="str">
        <f t="shared" ref="D467:D485" si="173">IF($A467&lt;&gt;"",$B467/100*(VLOOKUP($A467,Alimenti,3)),"")</f>
        <v/>
      </c>
      <c r="E467" s="184" t="str">
        <f t="shared" ref="E467:E485" si="174">IF($A467&lt;&gt;"",$B467/100*(VLOOKUP($A467,Alimenti,4)),"")</f>
        <v/>
      </c>
      <c r="F467" s="184" t="str">
        <f t="shared" ref="F467:F485" si="175">IF($A467&lt;&gt;"",$B467/100*(VLOOKUP($A467,Alimenti,5)),"")</f>
        <v/>
      </c>
      <c r="G467" s="185" t="str">
        <f t="shared" ref="G467:G487" si="176">IF(D467&lt;&gt;"",ROUND(D467/7,0),"")</f>
        <v/>
      </c>
      <c r="H467" s="185" t="str">
        <f t="shared" ref="H467:H487" si="177">IF(E467&lt;&gt;"",ROUND(E467/9,0),"")</f>
        <v/>
      </c>
      <c r="I467" s="185" t="str">
        <f t="shared" ref="I467:I487" si="178">IF(F467&lt;&gt;"",ROUND(F467/3,0),"")</f>
        <v/>
      </c>
      <c r="J467" s="186" t="str">
        <f t="shared" ref="J467:J486" si="179">IF(C467&lt;&gt;"",C467/3.6,"")</f>
        <v/>
      </c>
    </row>
    <row r="468" spans="1:10" ht="12.75" customHeight="1" x14ac:dyDescent="0.2">
      <c r="A468" s="182"/>
      <c r="B468" s="183"/>
      <c r="C468" s="184" t="str">
        <f t="shared" si="172"/>
        <v/>
      </c>
      <c r="D468" s="184" t="str">
        <f t="shared" si="173"/>
        <v/>
      </c>
      <c r="E468" s="184" t="str">
        <f t="shared" si="174"/>
        <v/>
      </c>
      <c r="F468" s="184" t="str">
        <f t="shared" si="175"/>
        <v/>
      </c>
      <c r="G468" s="185" t="str">
        <f t="shared" si="176"/>
        <v/>
      </c>
      <c r="H468" s="185" t="str">
        <f t="shared" si="177"/>
        <v/>
      </c>
      <c r="I468" s="185" t="str">
        <f t="shared" si="178"/>
        <v/>
      </c>
      <c r="J468" s="186" t="str">
        <f t="shared" si="179"/>
        <v/>
      </c>
    </row>
    <row r="469" spans="1:10" ht="12.75" customHeight="1" x14ac:dyDescent="0.2">
      <c r="A469" s="182"/>
      <c r="B469" s="183"/>
      <c r="C469" s="184" t="str">
        <f t="shared" si="172"/>
        <v/>
      </c>
      <c r="D469" s="184" t="str">
        <f t="shared" si="173"/>
        <v/>
      </c>
      <c r="E469" s="184" t="str">
        <f t="shared" si="174"/>
        <v/>
      </c>
      <c r="F469" s="184" t="str">
        <f t="shared" si="175"/>
        <v/>
      </c>
      <c r="G469" s="185" t="str">
        <f t="shared" si="176"/>
        <v/>
      </c>
      <c r="H469" s="185" t="str">
        <f t="shared" si="177"/>
        <v/>
      </c>
      <c r="I469" s="185" t="str">
        <f t="shared" si="178"/>
        <v/>
      </c>
      <c r="J469" s="186" t="str">
        <f t="shared" si="179"/>
        <v/>
      </c>
    </row>
    <row r="470" spans="1:10" ht="12.75" customHeight="1" x14ac:dyDescent="0.2">
      <c r="A470" s="182"/>
      <c r="B470" s="183"/>
      <c r="C470" s="184" t="str">
        <f t="shared" si="172"/>
        <v/>
      </c>
      <c r="D470" s="184" t="str">
        <f t="shared" si="173"/>
        <v/>
      </c>
      <c r="E470" s="184" t="str">
        <f t="shared" si="174"/>
        <v/>
      </c>
      <c r="F470" s="184" t="str">
        <f t="shared" si="175"/>
        <v/>
      </c>
      <c r="G470" s="185" t="str">
        <f t="shared" si="176"/>
        <v/>
      </c>
      <c r="H470" s="185" t="str">
        <f t="shared" si="177"/>
        <v/>
      </c>
      <c r="I470" s="185" t="str">
        <f t="shared" si="178"/>
        <v/>
      </c>
      <c r="J470" s="186" t="str">
        <f t="shared" si="179"/>
        <v/>
      </c>
    </row>
    <row r="471" spans="1:10" ht="12.75" customHeight="1" x14ac:dyDescent="0.2">
      <c r="A471" s="182"/>
      <c r="B471" s="183"/>
      <c r="C471" s="184" t="str">
        <f t="shared" si="172"/>
        <v/>
      </c>
      <c r="D471" s="184" t="str">
        <f t="shared" si="173"/>
        <v/>
      </c>
      <c r="E471" s="184" t="str">
        <f t="shared" si="174"/>
        <v/>
      </c>
      <c r="F471" s="184" t="str">
        <f t="shared" si="175"/>
        <v/>
      </c>
      <c r="G471" s="185" t="str">
        <f t="shared" si="176"/>
        <v/>
      </c>
      <c r="H471" s="185" t="str">
        <f t="shared" si="177"/>
        <v/>
      </c>
      <c r="I471" s="185" t="str">
        <f t="shared" si="178"/>
        <v/>
      </c>
      <c r="J471" s="186" t="str">
        <f t="shared" si="179"/>
        <v/>
      </c>
    </row>
    <row r="472" spans="1:10" ht="12.75" customHeight="1" x14ac:dyDescent="0.2">
      <c r="A472" s="182"/>
      <c r="B472" s="183"/>
      <c r="C472" s="184" t="str">
        <f t="shared" si="172"/>
        <v/>
      </c>
      <c r="D472" s="184" t="str">
        <f t="shared" si="173"/>
        <v/>
      </c>
      <c r="E472" s="184" t="str">
        <f t="shared" si="174"/>
        <v/>
      </c>
      <c r="F472" s="184" t="str">
        <f t="shared" si="175"/>
        <v/>
      </c>
      <c r="G472" s="185" t="str">
        <f t="shared" si="176"/>
        <v/>
      </c>
      <c r="H472" s="185" t="str">
        <f t="shared" si="177"/>
        <v/>
      </c>
      <c r="I472" s="185" t="str">
        <f t="shared" si="178"/>
        <v/>
      </c>
      <c r="J472" s="186" t="str">
        <f t="shared" si="179"/>
        <v/>
      </c>
    </row>
    <row r="473" spans="1:10" ht="12.75" customHeight="1" x14ac:dyDescent="0.2">
      <c r="A473" s="182"/>
      <c r="B473" s="183"/>
      <c r="C473" s="184" t="str">
        <f t="shared" si="172"/>
        <v/>
      </c>
      <c r="D473" s="184" t="str">
        <f t="shared" si="173"/>
        <v/>
      </c>
      <c r="E473" s="184" t="str">
        <f t="shared" si="174"/>
        <v/>
      </c>
      <c r="F473" s="184" t="str">
        <f t="shared" si="175"/>
        <v/>
      </c>
      <c r="G473" s="185" t="str">
        <f t="shared" si="176"/>
        <v/>
      </c>
      <c r="H473" s="185" t="str">
        <f t="shared" si="177"/>
        <v/>
      </c>
      <c r="I473" s="185" t="str">
        <f t="shared" si="178"/>
        <v/>
      </c>
      <c r="J473" s="186" t="str">
        <f t="shared" si="179"/>
        <v/>
      </c>
    </row>
    <row r="474" spans="1:10" ht="12.75" customHeight="1" x14ac:dyDescent="0.2">
      <c r="A474" s="182"/>
      <c r="B474" s="183"/>
      <c r="C474" s="184" t="str">
        <f t="shared" si="172"/>
        <v/>
      </c>
      <c r="D474" s="184" t="str">
        <f t="shared" si="173"/>
        <v/>
      </c>
      <c r="E474" s="184" t="str">
        <f t="shared" si="174"/>
        <v/>
      </c>
      <c r="F474" s="184" t="str">
        <f t="shared" si="175"/>
        <v/>
      </c>
      <c r="G474" s="185" t="str">
        <f t="shared" si="176"/>
        <v/>
      </c>
      <c r="H474" s="185" t="str">
        <f t="shared" si="177"/>
        <v/>
      </c>
      <c r="I474" s="185" t="str">
        <f t="shared" si="178"/>
        <v/>
      </c>
      <c r="J474" s="186" t="str">
        <f t="shared" si="179"/>
        <v/>
      </c>
    </row>
    <row r="475" spans="1:10" ht="12.75" customHeight="1" x14ac:dyDescent="0.2">
      <c r="A475" s="182"/>
      <c r="B475" s="183"/>
      <c r="C475" s="184" t="str">
        <f t="shared" si="172"/>
        <v/>
      </c>
      <c r="D475" s="184" t="str">
        <f t="shared" si="173"/>
        <v/>
      </c>
      <c r="E475" s="184" t="str">
        <f t="shared" si="174"/>
        <v/>
      </c>
      <c r="F475" s="184" t="str">
        <f t="shared" si="175"/>
        <v/>
      </c>
      <c r="G475" s="185" t="str">
        <f t="shared" si="176"/>
        <v/>
      </c>
      <c r="H475" s="185" t="str">
        <f t="shared" si="177"/>
        <v/>
      </c>
      <c r="I475" s="185" t="str">
        <f t="shared" si="178"/>
        <v/>
      </c>
      <c r="J475" s="186" t="str">
        <f t="shared" si="179"/>
        <v/>
      </c>
    </row>
    <row r="476" spans="1:10" ht="12.75" customHeight="1" x14ac:dyDescent="0.2">
      <c r="A476" s="182"/>
      <c r="B476" s="183"/>
      <c r="C476" s="184" t="str">
        <f t="shared" si="172"/>
        <v/>
      </c>
      <c r="D476" s="184" t="str">
        <f t="shared" si="173"/>
        <v/>
      </c>
      <c r="E476" s="184" t="str">
        <f t="shared" si="174"/>
        <v/>
      </c>
      <c r="F476" s="184" t="str">
        <f t="shared" si="175"/>
        <v/>
      </c>
      <c r="G476" s="185" t="str">
        <f t="shared" si="176"/>
        <v/>
      </c>
      <c r="H476" s="185" t="str">
        <f t="shared" si="177"/>
        <v/>
      </c>
      <c r="I476" s="185" t="str">
        <f t="shared" si="178"/>
        <v/>
      </c>
      <c r="J476" s="186" t="str">
        <f t="shared" si="179"/>
        <v/>
      </c>
    </row>
    <row r="477" spans="1:10" ht="12.75" customHeight="1" x14ac:dyDescent="0.2">
      <c r="A477" s="182"/>
      <c r="B477" s="183"/>
      <c r="C477" s="184" t="str">
        <f t="shared" si="172"/>
        <v/>
      </c>
      <c r="D477" s="184" t="str">
        <f t="shared" si="173"/>
        <v/>
      </c>
      <c r="E477" s="184" t="str">
        <f t="shared" si="174"/>
        <v/>
      </c>
      <c r="F477" s="184" t="str">
        <f t="shared" si="175"/>
        <v/>
      </c>
      <c r="G477" s="185" t="str">
        <f t="shared" si="176"/>
        <v/>
      </c>
      <c r="H477" s="185" t="str">
        <f t="shared" si="177"/>
        <v/>
      </c>
      <c r="I477" s="185" t="str">
        <f t="shared" si="178"/>
        <v/>
      </c>
      <c r="J477" s="186" t="str">
        <f t="shared" si="179"/>
        <v/>
      </c>
    </row>
    <row r="478" spans="1:10" ht="12.75" customHeight="1" x14ac:dyDescent="0.2">
      <c r="A478" s="182"/>
      <c r="B478" s="183"/>
      <c r="C478" s="184" t="str">
        <f t="shared" si="172"/>
        <v/>
      </c>
      <c r="D478" s="184" t="str">
        <f t="shared" si="173"/>
        <v/>
      </c>
      <c r="E478" s="184" t="str">
        <f t="shared" si="174"/>
        <v/>
      </c>
      <c r="F478" s="184" t="str">
        <f t="shared" si="175"/>
        <v/>
      </c>
      <c r="G478" s="185" t="str">
        <f t="shared" si="176"/>
        <v/>
      </c>
      <c r="H478" s="185" t="str">
        <f t="shared" si="177"/>
        <v/>
      </c>
      <c r="I478" s="185" t="str">
        <f t="shared" si="178"/>
        <v/>
      </c>
      <c r="J478" s="186" t="str">
        <f t="shared" si="179"/>
        <v/>
      </c>
    </row>
    <row r="479" spans="1:10" ht="12.75" customHeight="1" x14ac:dyDescent="0.2">
      <c r="A479" s="182"/>
      <c r="B479" s="183"/>
      <c r="C479" s="184" t="str">
        <f t="shared" si="172"/>
        <v/>
      </c>
      <c r="D479" s="184" t="str">
        <f t="shared" si="173"/>
        <v/>
      </c>
      <c r="E479" s="184" t="str">
        <f t="shared" si="174"/>
        <v/>
      </c>
      <c r="F479" s="184" t="str">
        <f t="shared" si="175"/>
        <v/>
      </c>
      <c r="G479" s="185" t="str">
        <f t="shared" si="176"/>
        <v/>
      </c>
      <c r="H479" s="185" t="str">
        <f t="shared" si="177"/>
        <v/>
      </c>
      <c r="I479" s="185" t="str">
        <f t="shared" si="178"/>
        <v/>
      </c>
      <c r="J479" s="186" t="str">
        <f t="shared" si="179"/>
        <v/>
      </c>
    </row>
    <row r="480" spans="1:10" ht="12.75" customHeight="1" x14ac:dyDescent="0.2">
      <c r="A480" s="182"/>
      <c r="B480" s="183"/>
      <c r="C480" s="184" t="str">
        <f t="shared" si="172"/>
        <v/>
      </c>
      <c r="D480" s="184" t="str">
        <f t="shared" si="173"/>
        <v/>
      </c>
      <c r="E480" s="184" t="str">
        <f t="shared" si="174"/>
        <v/>
      </c>
      <c r="F480" s="184" t="str">
        <f t="shared" si="175"/>
        <v/>
      </c>
      <c r="G480" s="185" t="str">
        <f t="shared" si="176"/>
        <v/>
      </c>
      <c r="H480" s="185" t="str">
        <f t="shared" si="177"/>
        <v/>
      </c>
      <c r="I480" s="185" t="str">
        <f t="shared" si="178"/>
        <v/>
      </c>
      <c r="J480" s="186" t="str">
        <f t="shared" si="179"/>
        <v/>
      </c>
    </row>
    <row r="481" spans="1:10" ht="12.75" customHeight="1" x14ac:dyDescent="0.2">
      <c r="A481" s="182"/>
      <c r="B481" s="183"/>
      <c r="C481" s="184" t="str">
        <f t="shared" si="172"/>
        <v/>
      </c>
      <c r="D481" s="184" t="str">
        <f t="shared" si="173"/>
        <v/>
      </c>
      <c r="E481" s="184" t="str">
        <f t="shared" si="174"/>
        <v/>
      </c>
      <c r="F481" s="184" t="str">
        <f t="shared" si="175"/>
        <v/>
      </c>
      <c r="G481" s="185" t="str">
        <f t="shared" si="176"/>
        <v/>
      </c>
      <c r="H481" s="185" t="str">
        <f t="shared" si="177"/>
        <v/>
      </c>
      <c r="I481" s="185" t="str">
        <f t="shared" si="178"/>
        <v/>
      </c>
      <c r="J481" s="186" t="str">
        <f t="shared" si="179"/>
        <v/>
      </c>
    </row>
    <row r="482" spans="1:10" ht="12.75" customHeight="1" x14ac:dyDescent="0.2">
      <c r="A482" s="182"/>
      <c r="B482" s="183"/>
      <c r="C482" s="184" t="str">
        <f t="shared" si="172"/>
        <v/>
      </c>
      <c r="D482" s="184" t="str">
        <f t="shared" si="173"/>
        <v/>
      </c>
      <c r="E482" s="184" t="str">
        <f t="shared" si="174"/>
        <v/>
      </c>
      <c r="F482" s="184" t="str">
        <f t="shared" si="175"/>
        <v/>
      </c>
      <c r="G482" s="185" t="str">
        <f t="shared" si="176"/>
        <v/>
      </c>
      <c r="H482" s="185" t="str">
        <f t="shared" si="177"/>
        <v/>
      </c>
      <c r="I482" s="185" t="str">
        <f t="shared" si="178"/>
        <v/>
      </c>
      <c r="J482" s="186" t="str">
        <f t="shared" si="179"/>
        <v/>
      </c>
    </row>
    <row r="483" spans="1:10" ht="12.75" customHeight="1" x14ac:dyDescent="0.2">
      <c r="A483" s="182"/>
      <c r="B483" s="183"/>
      <c r="C483" s="184" t="str">
        <f t="shared" si="172"/>
        <v/>
      </c>
      <c r="D483" s="184" t="str">
        <f t="shared" si="173"/>
        <v/>
      </c>
      <c r="E483" s="184" t="str">
        <f t="shared" si="174"/>
        <v/>
      </c>
      <c r="F483" s="184" t="str">
        <f t="shared" si="175"/>
        <v/>
      </c>
      <c r="G483" s="185" t="str">
        <f t="shared" si="176"/>
        <v/>
      </c>
      <c r="H483" s="185" t="str">
        <f t="shared" si="177"/>
        <v/>
      </c>
      <c r="I483" s="185" t="str">
        <f t="shared" si="178"/>
        <v/>
      </c>
      <c r="J483" s="186" t="str">
        <f t="shared" si="179"/>
        <v/>
      </c>
    </row>
    <row r="484" spans="1:10" ht="12.75" customHeight="1" x14ac:dyDescent="0.2">
      <c r="A484" s="182"/>
      <c r="B484" s="183"/>
      <c r="C484" s="184" t="str">
        <f t="shared" si="172"/>
        <v/>
      </c>
      <c r="D484" s="184" t="str">
        <f t="shared" si="173"/>
        <v/>
      </c>
      <c r="E484" s="184" t="str">
        <f t="shared" si="174"/>
        <v/>
      </c>
      <c r="F484" s="184" t="str">
        <f t="shared" si="175"/>
        <v/>
      </c>
      <c r="G484" s="185" t="str">
        <f t="shared" si="176"/>
        <v/>
      </c>
      <c r="H484" s="185" t="str">
        <f t="shared" si="177"/>
        <v/>
      </c>
      <c r="I484" s="185" t="str">
        <f t="shared" si="178"/>
        <v/>
      </c>
      <c r="J484" s="186" t="str">
        <f t="shared" si="179"/>
        <v/>
      </c>
    </row>
    <row r="485" spans="1:10" ht="12.75" customHeight="1" x14ac:dyDescent="0.2">
      <c r="A485" s="182"/>
      <c r="B485" s="183"/>
      <c r="C485" s="184" t="str">
        <f t="shared" si="172"/>
        <v/>
      </c>
      <c r="D485" s="184" t="str">
        <f t="shared" si="173"/>
        <v/>
      </c>
      <c r="E485" s="184" t="str">
        <f t="shared" si="174"/>
        <v/>
      </c>
      <c r="F485" s="184" t="str">
        <f t="shared" si="175"/>
        <v/>
      </c>
      <c r="G485" s="185" t="str">
        <f t="shared" si="176"/>
        <v/>
      </c>
      <c r="H485" s="185" t="str">
        <f t="shared" si="177"/>
        <v/>
      </c>
      <c r="I485" s="185" t="str">
        <f t="shared" si="178"/>
        <v/>
      </c>
      <c r="J485" s="186" t="str">
        <f t="shared" si="179"/>
        <v/>
      </c>
    </row>
    <row r="486" spans="1:10" ht="12.75" customHeight="1" x14ac:dyDescent="0.2">
      <c r="A486" s="182"/>
      <c r="B486" s="188"/>
      <c r="C486" s="184" t="str">
        <f t="shared" si="172"/>
        <v/>
      </c>
      <c r="D486" s="184" t="str">
        <f>IF($A486&lt;&gt;"",$B486/100*(VLOOKUP($A486,Alimenti,2)),"")</f>
        <v/>
      </c>
      <c r="E486" s="184" t="str">
        <f>IF($A486&lt;&gt;"",$B486/100*(VLOOKUP($A486,Alimenti,2)),"")</f>
        <v/>
      </c>
      <c r="F486" s="184" t="str">
        <f>IF($A486&lt;&gt;"",$B486/100*(VLOOKUP($A486,Alimenti,2)),"")</f>
        <v/>
      </c>
      <c r="G486" s="185" t="str">
        <f t="shared" si="176"/>
        <v/>
      </c>
      <c r="H486" s="185" t="str">
        <f t="shared" si="177"/>
        <v/>
      </c>
      <c r="I486" s="185" t="str">
        <f t="shared" si="178"/>
        <v/>
      </c>
      <c r="J486" s="186" t="str">
        <f t="shared" si="179"/>
        <v/>
      </c>
    </row>
    <row r="487" spans="1:10" ht="12.75" customHeight="1" x14ac:dyDescent="0.2">
      <c r="A487" s="35" t="s">
        <v>328</v>
      </c>
      <c r="B487" s="189">
        <f>SUM(B467:B486)</f>
        <v>0</v>
      </c>
      <c r="C487" s="190">
        <f>SUM(C467:C486)</f>
        <v>0</v>
      </c>
      <c r="D487" s="190">
        <f>SUM(D467:D486)</f>
        <v>0</v>
      </c>
      <c r="E487" s="190">
        <f>SUM(E467:E486)</f>
        <v>0</v>
      </c>
      <c r="F487" s="190">
        <f>SUM(F467:F486)</f>
        <v>0</v>
      </c>
      <c r="G487" s="191">
        <f t="shared" si="176"/>
        <v>0</v>
      </c>
      <c r="H487" s="191">
        <f t="shared" si="177"/>
        <v>0</v>
      </c>
      <c r="I487" s="191">
        <f t="shared" si="178"/>
        <v>0</v>
      </c>
      <c r="J487" s="70">
        <f>SUM(J467:J486)</f>
        <v>0</v>
      </c>
    </row>
    <row r="488" spans="1:10" ht="12.75" customHeight="1" x14ac:dyDescent="0.2">
      <c r="A488" s="191" t="s">
        <v>329</v>
      </c>
      <c r="B488" s="192"/>
      <c r="C488" s="192"/>
      <c r="D488" s="193">
        <f>IF(C487&lt;&gt;0,D487*4/C487,0)</f>
        <v>0</v>
      </c>
      <c r="E488" s="193">
        <f>IF(C487&lt;&gt;0,E487*3.75/C487,0)</f>
        <v>0</v>
      </c>
      <c r="F488" s="193">
        <f>IF(C487&lt;&gt;0,F487*9/C487,0)</f>
        <v>0</v>
      </c>
      <c r="G488" s="192"/>
      <c r="H488" s="192"/>
      <c r="I488" s="192"/>
      <c r="J488" s="192"/>
    </row>
    <row r="489" spans="1:10" ht="12.75" customHeight="1" x14ac:dyDescent="0.2">
      <c r="A489" s="182"/>
      <c r="B489" s="183"/>
      <c r="C489" s="184" t="str">
        <f t="shared" ref="C489:C508" si="180">IF($A489&lt;&gt;"",$B489/100*(VLOOKUP($A489,Alimenti,2)),"")</f>
        <v/>
      </c>
      <c r="D489" s="184" t="str">
        <f t="shared" ref="D489:D507" si="181">IF($A489&lt;&gt;"",$B489/100*(VLOOKUP($A489,Alimenti,3)),"")</f>
        <v/>
      </c>
      <c r="E489" s="184" t="str">
        <f t="shared" ref="E489:E507" si="182">IF($A489&lt;&gt;"",$B489/100*(VLOOKUP($A489,Alimenti,4)),"")</f>
        <v/>
      </c>
      <c r="F489" s="184" t="str">
        <f t="shared" ref="F489:F507" si="183">IF($A489&lt;&gt;"",$B489/100*(VLOOKUP($A489,Alimenti,5)),"")</f>
        <v/>
      </c>
      <c r="G489" s="185" t="str">
        <f t="shared" ref="G489:G509" si="184">IF(D489&lt;&gt;"",ROUND(D489/7,0),"")</f>
        <v/>
      </c>
      <c r="H489" s="185" t="str">
        <f t="shared" ref="H489:H509" si="185">IF(E489&lt;&gt;"",ROUND(E489/9,0),"")</f>
        <v/>
      </c>
      <c r="I489" s="185" t="str">
        <f t="shared" ref="I489:I509" si="186">IF(F489&lt;&gt;"",ROUND(F489/3,0),"")</f>
        <v/>
      </c>
      <c r="J489" s="186" t="str">
        <f t="shared" ref="J489:J508" si="187">IF(C489&lt;&gt;"",C489/3.6,"")</f>
        <v/>
      </c>
    </row>
    <row r="490" spans="1:10" ht="12.75" customHeight="1" x14ac:dyDescent="0.2">
      <c r="A490" s="182"/>
      <c r="B490" s="183"/>
      <c r="C490" s="184" t="str">
        <f t="shared" si="180"/>
        <v/>
      </c>
      <c r="D490" s="184" t="str">
        <f t="shared" si="181"/>
        <v/>
      </c>
      <c r="E490" s="184" t="str">
        <f t="shared" si="182"/>
        <v/>
      </c>
      <c r="F490" s="184" t="str">
        <f t="shared" si="183"/>
        <v/>
      </c>
      <c r="G490" s="185" t="str">
        <f t="shared" si="184"/>
        <v/>
      </c>
      <c r="H490" s="185" t="str">
        <f t="shared" si="185"/>
        <v/>
      </c>
      <c r="I490" s="185" t="str">
        <f t="shared" si="186"/>
        <v/>
      </c>
      <c r="J490" s="186" t="str">
        <f t="shared" si="187"/>
        <v/>
      </c>
    </row>
    <row r="491" spans="1:10" ht="12.75" customHeight="1" x14ac:dyDescent="0.2">
      <c r="A491" s="182"/>
      <c r="B491" s="183"/>
      <c r="C491" s="184" t="str">
        <f t="shared" si="180"/>
        <v/>
      </c>
      <c r="D491" s="184" t="str">
        <f t="shared" si="181"/>
        <v/>
      </c>
      <c r="E491" s="184" t="str">
        <f t="shared" si="182"/>
        <v/>
      </c>
      <c r="F491" s="184" t="str">
        <f t="shared" si="183"/>
        <v/>
      </c>
      <c r="G491" s="185" t="str">
        <f t="shared" si="184"/>
        <v/>
      </c>
      <c r="H491" s="185" t="str">
        <f t="shared" si="185"/>
        <v/>
      </c>
      <c r="I491" s="185" t="str">
        <f t="shared" si="186"/>
        <v/>
      </c>
      <c r="J491" s="186" t="str">
        <f t="shared" si="187"/>
        <v/>
      </c>
    </row>
    <row r="492" spans="1:10" ht="12.75" customHeight="1" x14ac:dyDescent="0.2">
      <c r="A492" s="182"/>
      <c r="B492" s="183"/>
      <c r="C492" s="184" t="str">
        <f t="shared" si="180"/>
        <v/>
      </c>
      <c r="D492" s="184" t="str">
        <f t="shared" si="181"/>
        <v/>
      </c>
      <c r="E492" s="184" t="str">
        <f t="shared" si="182"/>
        <v/>
      </c>
      <c r="F492" s="184" t="str">
        <f t="shared" si="183"/>
        <v/>
      </c>
      <c r="G492" s="185" t="str">
        <f t="shared" si="184"/>
        <v/>
      </c>
      <c r="H492" s="185" t="str">
        <f t="shared" si="185"/>
        <v/>
      </c>
      <c r="I492" s="185" t="str">
        <f t="shared" si="186"/>
        <v/>
      </c>
      <c r="J492" s="186" t="str">
        <f t="shared" si="187"/>
        <v/>
      </c>
    </row>
    <row r="493" spans="1:10" ht="12.75" customHeight="1" x14ac:dyDescent="0.2">
      <c r="A493" s="182"/>
      <c r="B493" s="183"/>
      <c r="C493" s="184" t="str">
        <f t="shared" si="180"/>
        <v/>
      </c>
      <c r="D493" s="184" t="str">
        <f t="shared" si="181"/>
        <v/>
      </c>
      <c r="E493" s="184" t="str">
        <f t="shared" si="182"/>
        <v/>
      </c>
      <c r="F493" s="184" t="str">
        <f t="shared" si="183"/>
        <v/>
      </c>
      <c r="G493" s="185" t="str">
        <f t="shared" si="184"/>
        <v/>
      </c>
      <c r="H493" s="185" t="str">
        <f t="shared" si="185"/>
        <v/>
      </c>
      <c r="I493" s="185" t="str">
        <f t="shared" si="186"/>
        <v/>
      </c>
      <c r="J493" s="186" t="str">
        <f t="shared" si="187"/>
        <v/>
      </c>
    </row>
    <row r="494" spans="1:10" ht="12.75" customHeight="1" x14ac:dyDescent="0.2">
      <c r="A494" s="182"/>
      <c r="B494" s="183"/>
      <c r="C494" s="184" t="str">
        <f t="shared" si="180"/>
        <v/>
      </c>
      <c r="D494" s="184" t="str">
        <f t="shared" si="181"/>
        <v/>
      </c>
      <c r="E494" s="184" t="str">
        <f t="shared" si="182"/>
        <v/>
      </c>
      <c r="F494" s="184" t="str">
        <f t="shared" si="183"/>
        <v/>
      </c>
      <c r="G494" s="185" t="str">
        <f t="shared" si="184"/>
        <v/>
      </c>
      <c r="H494" s="185" t="str">
        <f t="shared" si="185"/>
        <v/>
      </c>
      <c r="I494" s="185" t="str">
        <f t="shared" si="186"/>
        <v/>
      </c>
      <c r="J494" s="186" t="str">
        <f t="shared" si="187"/>
        <v/>
      </c>
    </row>
    <row r="495" spans="1:10" ht="12.75" customHeight="1" x14ac:dyDescent="0.2">
      <c r="A495" s="182"/>
      <c r="B495" s="183"/>
      <c r="C495" s="184" t="str">
        <f t="shared" si="180"/>
        <v/>
      </c>
      <c r="D495" s="184" t="str">
        <f t="shared" si="181"/>
        <v/>
      </c>
      <c r="E495" s="184" t="str">
        <f t="shared" si="182"/>
        <v/>
      </c>
      <c r="F495" s="184" t="str">
        <f t="shared" si="183"/>
        <v/>
      </c>
      <c r="G495" s="185" t="str">
        <f t="shared" si="184"/>
        <v/>
      </c>
      <c r="H495" s="185" t="str">
        <f t="shared" si="185"/>
        <v/>
      </c>
      <c r="I495" s="185" t="str">
        <f t="shared" si="186"/>
        <v/>
      </c>
      <c r="J495" s="186" t="str">
        <f t="shared" si="187"/>
        <v/>
      </c>
    </row>
    <row r="496" spans="1:10" ht="12.75" customHeight="1" x14ac:dyDescent="0.2">
      <c r="A496" s="182"/>
      <c r="B496" s="183"/>
      <c r="C496" s="184" t="str">
        <f t="shared" si="180"/>
        <v/>
      </c>
      <c r="D496" s="184" t="str">
        <f t="shared" si="181"/>
        <v/>
      </c>
      <c r="E496" s="184" t="str">
        <f t="shared" si="182"/>
        <v/>
      </c>
      <c r="F496" s="184" t="str">
        <f t="shared" si="183"/>
        <v/>
      </c>
      <c r="G496" s="185" t="str">
        <f t="shared" si="184"/>
        <v/>
      </c>
      <c r="H496" s="185" t="str">
        <f t="shared" si="185"/>
        <v/>
      </c>
      <c r="I496" s="185" t="str">
        <f t="shared" si="186"/>
        <v/>
      </c>
      <c r="J496" s="186" t="str">
        <f t="shared" si="187"/>
        <v/>
      </c>
    </row>
    <row r="497" spans="1:10" ht="12.75" customHeight="1" x14ac:dyDescent="0.2">
      <c r="A497" s="182"/>
      <c r="B497" s="183"/>
      <c r="C497" s="184" t="str">
        <f t="shared" si="180"/>
        <v/>
      </c>
      <c r="D497" s="184" t="str">
        <f t="shared" si="181"/>
        <v/>
      </c>
      <c r="E497" s="184" t="str">
        <f t="shared" si="182"/>
        <v/>
      </c>
      <c r="F497" s="184" t="str">
        <f t="shared" si="183"/>
        <v/>
      </c>
      <c r="G497" s="185" t="str">
        <f t="shared" si="184"/>
        <v/>
      </c>
      <c r="H497" s="185" t="str">
        <f t="shared" si="185"/>
        <v/>
      </c>
      <c r="I497" s="185" t="str">
        <f t="shared" si="186"/>
        <v/>
      </c>
      <c r="J497" s="186" t="str">
        <f t="shared" si="187"/>
        <v/>
      </c>
    </row>
    <row r="498" spans="1:10" ht="12.75" customHeight="1" x14ac:dyDescent="0.2">
      <c r="A498" s="182"/>
      <c r="B498" s="183"/>
      <c r="C498" s="184" t="str">
        <f t="shared" si="180"/>
        <v/>
      </c>
      <c r="D498" s="184" t="str">
        <f t="shared" si="181"/>
        <v/>
      </c>
      <c r="E498" s="184" t="str">
        <f t="shared" si="182"/>
        <v/>
      </c>
      <c r="F498" s="184" t="str">
        <f t="shared" si="183"/>
        <v/>
      </c>
      <c r="G498" s="185" t="str">
        <f t="shared" si="184"/>
        <v/>
      </c>
      <c r="H498" s="185" t="str">
        <f t="shared" si="185"/>
        <v/>
      </c>
      <c r="I498" s="185" t="str">
        <f t="shared" si="186"/>
        <v/>
      </c>
      <c r="J498" s="186" t="str">
        <f t="shared" si="187"/>
        <v/>
      </c>
    </row>
    <row r="499" spans="1:10" ht="12.75" customHeight="1" x14ac:dyDescent="0.2">
      <c r="A499" s="182"/>
      <c r="B499" s="183"/>
      <c r="C499" s="184" t="str">
        <f t="shared" si="180"/>
        <v/>
      </c>
      <c r="D499" s="184" t="str">
        <f t="shared" si="181"/>
        <v/>
      </c>
      <c r="E499" s="184" t="str">
        <f t="shared" si="182"/>
        <v/>
      </c>
      <c r="F499" s="184" t="str">
        <f t="shared" si="183"/>
        <v/>
      </c>
      <c r="G499" s="185" t="str">
        <f t="shared" si="184"/>
        <v/>
      </c>
      <c r="H499" s="185" t="str">
        <f t="shared" si="185"/>
        <v/>
      </c>
      <c r="I499" s="185" t="str">
        <f t="shared" si="186"/>
        <v/>
      </c>
      <c r="J499" s="186" t="str">
        <f t="shared" si="187"/>
        <v/>
      </c>
    </row>
    <row r="500" spans="1:10" ht="12.75" customHeight="1" x14ac:dyDescent="0.2">
      <c r="A500" s="182"/>
      <c r="B500" s="183"/>
      <c r="C500" s="184" t="str">
        <f t="shared" si="180"/>
        <v/>
      </c>
      <c r="D500" s="184" t="str">
        <f t="shared" si="181"/>
        <v/>
      </c>
      <c r="E500" s="184" t="str">
        <f t="shared" si="182"/>
        <v/>
      </c>
      <c r="F500" s="184" t="str">
        <f t="shared" si="183"/>
        <v/>
      </c>
      <c r="G500" s="185" t="str">
        <f t="shared" si="184"/>
        <v/>
      </c>
      <c r="H500" s="185" t="str">
        <f t="shared" si="185"/>
        <v/>
      </c>
      <c r="I500" s="185" t="str">
        <f t="shared" si="186"/>
        <v/>
      </c>
      <c r="J500" s="186" t="str">
        <f t="shared" si="187"/>
        <v/>
      </c>
    </row>
    <row r="501" spans="1:10" ht="12.75" customHeight="1" x14ac:dyDescent="0.2">
      <c r="A501" s="182"/>
      <c r="B501" s="183"/>
      <c r="C501" s="184" t="str">
        <f t="shared" si="180"/>
        <v/>
      </c>
      <c r="D501" s="184" t="str">
        <f t="shared" si="181"/>
        <v/>
      </c>
      <c r="E501" s="184" t="str">
        <f t="shared" si="182"/>
        <v/>
      </c>
      <c r="F501" s="184" t="str">
        <f t="shared" si="183"/>
        <v/>
      </c>
      <c r="G501" s="185" t="str">
        <f t="shared" si="184"/>
        <v/>
      </c>
      <c r="H501" s="185" t="str">
        <f t="shared" si="185"/>
        <v/>
      </c>
      <c r="I501" s="185" t="str">
        <f t="shared" si="186"/>
        <v/>
      </c>
      <c r="J501" s="186" t="str">
        <f t="shared" si="187"/>
        <v/>
      </c>
    </row>
    <row r="502" spans="1:10" ht="12.75" customHeight="1" x14ac:dyDescent="0.2">
      <c r="A502" s="182"/>
      <c r="B502" s="183"/>
      <c r="C502" s="184" t="str">
        <f t="shared" si="180"/>
        <v/>
      </c>
      <c r="D502" s="184" t="str">
        <f t="shared" si="181"/>
        <v/>
      </c>
      <c r="E502" s="184" t="str">
        <f t="shared" si="182"/>
        <v/>
      </c>
      <c r="F502" s="184" t="str">
        <f t="shared" si="183"/>
        <v/>
      </c>
      <c r="G502" s="185" t="str">
        <f t="shared" si="184"/>
        <v/>
      </c>
      <c r="H502" s="185" t="str">
        <f t="shared" si="185"/>
        <v/>
      </c>
      <c r="I502" s="185" t="str">
        <f t="shared" si="186"/>
        <v/>
      </c>
      <c r="J502" s="186" t="str">
        <f t="shared" si="187"/>
        <v/>
      </c>
    </row>
    <row r="503" spans="1:10" ht="12.75" customHeight="1" x14ac:dyDescent="0.2">
      <c r="A503" s="182"/>
      <c r="B503" s="183"/>
      <c r="C503" s="184" t="str">
        <f t="shared" si="180"/>
        <v/>
      </c>
      <c r="D503" s="184" t="str">
        <f t="shared" si="181"/>
        <v/>
      </c>
      <c r="E503" s="184" t="str">
        <f t="shared" si="182"/>
        <v/>
      </c>
      <c r="F503" s="184" t="str">
        <f t="shared" si="183"/>
        <v/>
      </c>
      <c r="G503" s="185" t="str">
        <f t="shared" si="184"/>
        <v/>
      </c>
      <c r="H503" s="185" t="str">
        <f t="shared" si="185"/>
        <v/>
      </c>
      <c r="I503" s="185" t="str">
        <f t="shared" si="186"/>
        <v/>
      </c>
      <c r="J503" s="186" t="str">
        <f t="shared" si="187"/>
        <v/>
      </c>
    </row>
    <row r="504" spans="1:10" ht="12.75" customHeight="1" x14ac:dyDescent="0.2">
      <c r="A504" s="182"/>
      <c r="B504" s="183"/>
      <c r="C504" s="184" t="str">
        <f t="shared" si="180"/>
        <v/>
      </c>
      <c r="D504" s="184" t="str">
        <f t="shared" si="181"/>
        <v/>
      </c>
      <c r="E504" s="184" t="str">
        <f t="shared" si="182"/>
        <v/>
      </c>
      <c r="F504" s="184" t="str">
        <f t="shared" si="183"/>
        <v/>
      </c>
      <c r="G504" s="185" t="str">
        <f t="shared" si="184"/>
        <v/>
      </c>
      <c r="H504" s="185" t="str">
        <f t="shared" si="185"/>
        <v/>
      </c>
      <c r="I504" s="185" t="str">
        <f t="shared" si="186"/>
        <v/>
      </c>
      <c r="J504" s="186" t="str">
        <f t="shared" si="187"/>
        <v/>
      </c>
    </row>
    <row r="505" spans="1:10" ht="12.75" customHeight="1" x14ac:dyDescent="0.2">
      <c r="A505" s="182"/>
      <c r="B505" s="183"/>
      <c r="C505" s="184" t="str">
        <f t="shared" si="180"/>
        <v/>
      </c>
      <c r="D505" s="184" t="str">
        <f t="shared" si="181"/>
        <v/>
      </c>
      <c r="E505" s="184" t="str">
        <f t="shared" si="182"/>
        <v/>
      </c>
      <c r="F505" s="184" t="str">
        <f t="shared" si="183"/>
        <v/>
      </c>
      <c r="G505" s="185" t="str">
        <f t="shared" si="184"/>
        <v/>
      </c>
      <c r="H505" s="185" t="str">
        <f t="shared" si="185"/>
        <v/>
      </c>
      <c r="I505" s="185" t="str">
        <f t="shared" si="186"/>
        <v/>
      </c>
      <c r="J505" s="186" t="str">
        <f t="shared" si="187"/>
        <v/>
      </c>
    </row>
    <row r="506" spans="1:10" ht="12.75" customHeight="1" x14ac:dyDescent="0.2">
      <c r="A506" s="182"/>
      <c r="B506" s="183"/>
      <c r="C506" s="184" t="str">
        <f t="shared" si="180"/>
        <v/>
      </c>
      <c r="D506" s="184" t="str">
        <f t="shared" si="181"/>
        <v/>
      </c>
      <c r="E506" s="184" t="str">
        <f t="shared" si="182"/>
        <v/>
      </c>
      <c r="F506" s="184" t="str">
        <f t="shared" si="183"/>
        <v/>
      </c>
      <c r="G506" s="185" t="str">
        <f t="shared" si="184"/>
        <v/>
      </c>
      <c r="H506" s="185" t="str">
        <f t="shared" si="185"/>
        <v/>
      </c>
      <c r="I506" s="185" t="str">
        <f t="shared" si="186"/>
        <v/>
      </c>
      <c r="J506" s="186" t="str">
        <f t="shared" si="187"/>
        <v/>
      </c>
    </row>
    <row r="507" spans="1:10" ht="12.75" customHeight="1" x14ac:dyDescent="0.2">
      <c r="A507" s="182"/>
      <c r="B507" s="183"/>
      <c r="C507" s="184" t="str">
        <f t="shared" si="180"/>
        <v/>
      </c>
      <c r="D507" s="184" t="str">
        <f t="shared" si="181"/>
        <v/>
      </c>
      <c r="E507" s="184" t="str">
        <f t="shared" si="182"/>
        <v/>
      </c>
      <c r="F507" s="184" t="str">
        <f t="shared" si="183"/>
        <v/>
      </c>
      <c r="G507" s="185" t="str">
        <f t="shared" si="184"/>
        <v/>
      </c>
      <c r="H507" s="185" t="str">
        <f t="shared" si="185"/>
        <v/>
      </c>
      <c r="I507" s="185" t="str">
        <f t="shared" si="186"/>
        <v/>
      </c>
      <c r="J507" s="186" t="str">
        <f t="shared" si="187"/>
        <v/>
      </c>
    </row>
    <row r="508" spans="1:10" ht="12.75" customHeight="1" x14ac:dyDescent="0.2">
      <c r="A508" s="182"/>
      <c r="B508" s="188"/>
      <c r="C508" s="184" t="str">
        <f t="shared" si="180"/>
        <v/>
      </c>
      <c r="D508" s="184" t="str">
        <f>IF($A508&lt;&gt;"",$B508/100*(VLOOKUP($A508,Alimenti,2)),"")</f>
        <v/>
      </c>
      <c r="E508" s="184" t="str">
        <f>IF($A508&lt;&gt;"",$B508/100*(VLOOKUP($A508,Alimenti,2)),"")</f>
        <v/>
      </c>
      <c r="F508" s="184" t="str">
        <f>IF($A508&lt;&gt;"",$B508/100*(VLOOKUP($A508,Alimenti,2)),"")</f>
        <v/>
      </c>
      <c r="G508" s="185" t="str">
        <f t="shared" si="184"/>
        <v/>
      </c>
      <c r="H508" s="185" t="str">
        <f t="shared" si="185"/>
        <v/>
      </c>
      <c r="I508" s="185" t="str">
        <f t="shared" si="186"/>
        <v/>
      </c>
      <c r="J508" s="186" t="str">
        <f t="shared" si="187"/>
        <v/>
      </c>
    </row>
    <row r="509" spans="1:10" ht="12.75" customHeight="1" x14ac:dyDescent="0.2">
      <c r="A509" s="35" t="s">
        <v>328</v>
      </c>
      <c r="B509" s="189">
        <f>SUM(B489:B508)</f>
        <v>0</v>
      </c>
      <c r="C509" s="190">
        <f>SUM(C489:C508)</f>
        <v>0</v>
      </c>
      <c r="D509" s="190">
        <f>SUM(D489:D508)</f>
        <v>0</v>
      </c>
      <c r="E509" s="190">
        <f>SUM(E489:E508)</f>
        <v>0</v>
      </c>
      <c r="F509" s="190">
        <f>SUM(F489:F508)</f>
        <v>0</v>
      </c>
      <c r="G509" s="191">
        <f t="shared" si="184"/>
        <v>0</v>
      </c>
      <c r="H509" s="191">
        <f t="shared" si="185"/>
        <v>0</v>
      </c>
      <c r="I509" s="191">
        <f t="shared" si="186"/>
        <v>0</v>
      </c>
      <c r="J509" s="70">
        <f>SUM(J489:J508)</f>
        <v>0</v>
      </c>
    </row>
    <row r="510" spans="1:10" ht="12.75" customHeight="1" x14ac:dyDescent="0.2">
      <c r="A510" s="191" t="s">
        <v>329</v>
      </c>
      <c r="B510" s="192"/>
      <c r="C510" s="192"/>
      <c r="D510" s="193">
        <f>IF(C509&lt;&gt;0,D509*4/C509,0)</f>
        <v>0</v>
      </c>
      <c r="E510" s="193">
        <f>IF(C509&lt;&gt;0,E509*3.75/C509,0)</f>
        <v>0</v>
      </c>
      <c r="F510" s="193">
        <f>IF(C509&lt;&gt;0,F509*9/C509,0)</f>
        <v>0</v>
      </c>
      <c r="G510" s="192"/>
      <c r="H510" s="192"/>
      <c r="I510" s="192"/>
      <c r="J510" s="192"/>
    </row>
    <row r="511" spans="1:10" ht="12.75" customHeight="1" x14ac:dyDescent="0.2">
      <c r="A511" s="182"/>
      <c r="B511" s="183"/>
      <c r="C511" s="184" t="str">
        <f t="shared" ref="C511:C530" si="188">IF($A511&lt;&gt;"",$B511/100*(VLOOKUP($A511,Alimenti,2)),"")</f>
        <v/>
      </c>
      <c r="D511" s="184" t="str">
        <f t="shared" ref="D511:D529" si="189">IF($A511&lt;&gt;"",$B511/100*(VLOOKUP($A511,Alimenti,3)),"")</f>
        <v/>
      </c>
      <c r="E511" s="184" t="str">
        <f t="shared" ref="E511:E529" si="190">IF($A511&lt;&gt;"",$B511/100*(VLOOKUP($A511,Alimenti,4)),"")</f>
        <v/>
      </c>
      <c r="F511" s="184" t="str">
        <f t="shared" ref="F511:F529" si="191">IF($A511&lt;&gt;"",$B511/100*(VLOOKUP($A511,Alimenti,5)),"")</f>
        <v/>
      </c>
      <c r="G511" s="185" t="str">
        <f t="shared" ref="G511:G531" si="192">IF(D511&lt;&gt;"",ROUND(D511/7,0),"")</f>
        <v/>
      </c>
      <c r="H511" s="185" t="str">
        <f t="shared" ref="H511:H531" si="193">IF(E511&lt;&gt;"",ROUND(E511/9,0),"")</f>
        <v/>
      </c>
      <c r="I511" s="185" t="str">
        <f t="shared" ref="I511:I531" si="194">IF(F511&lt;&gt;"",ROUND(F511/3,0),"")</f>
        <v/>
      </c>
      <c r="J511" s="186" t="str">
        <f t="shared" ref="J511:J530" si="195">IF(C511&lt;&gt;"",C511/3.6,"")</f>
        <v/>
      </c>
    </row>
    <row r="512" spans="1:10" ht="12.75" customHeight="1" x14ac:dyDescent="0.2">
      <c r="A512" s="182"/>
      <c r="B512" s="183"/>
      <c r="C512" s="184" t="str">
        <f t="shared" si="188"/>
        <v/>
      </c>
      <c r="D512" s="184" t="str">
        <f t="shared" si="189"/>
        <v/>
      </c>
      <c r="E512" s="184" t="str">
        <f t="shared" si="190"/>
        <v/>
      </c>
      <c r="F512" s="184" t="str">
        <f t="shared" si="191"/>
        <v/>
      </c>
      <c r="G512" s="185" t="str">
        <f t="shared" si="192"/>
        <v/>
      </c>
      <c r="H512" s="185" t="str">
        <f t="shared" si="193"/>
        <v/>
      </c>
      <c r="I512" s="185" t="str">
        <f t="shared" si="194"/>
        <v/>
      </c>
      <c r="J512" s="186" t="str">
        <f t="shared" si="195"/>
        <v/>
      </c>
    </row>
    <row r="513" spans="1:10" ht="12.75" customHeight="1" x14ac:dyDescent="0.2">
      <c r="A513" s="182"/>
      <c r="B513" s="183"/>
      <c r="C513" s="184" t="str">
        <f t="shared" si="188"/>
        <v/>
      </c>
      <c r="D513" s="184" t="str">
        <f t="shared" si="189"/>
        <v/>
      </c>
      <c r="E513" s="184" t="str">
        <f t="shared" si="190"/>
        <v/>
      </c>
      <c r="F513" s="184" t="str">
        <f t="shared" si="191"/>
        <v/>
      </c>
      <c r="G513" s="185" t="str">
        <f t="shared" si="192"/>
        <v/>
      </c>
      <c r="H513" s="185" t="str">
        <f t="shared" si="193"/>
        <v/>
      </c>
      <c r="I513" s="185" t="str">
        <f t="shared" si="194"/>
        <v/>
      </c>
      <c r="J513" s="186" t="str">
        <f t="shared" si="195"/>
        <v/>
      </c>
    </row>
    <row r="514" spans="1:10" ht="12.75" customHeight="1" x14ac:dyDescent="0.2">
      <c r="A514" s="182"/>
      <c r="B514" s="183"/>
      <c r="C514" s="184" t="str">
        <f t="shared" si="188"/>
        <v/>
      </c>
      <c r="D514" s="184" t="str">
        <f t="shared" si="189"/>
        <v/>
      </c>
      <c r="E514" s="184" t="str">
        <f t="shared" si="190"/>
        <v/>
      </c>
      <c r="F514" s="184" t="str">
        <f t="shared" si="191"/>
        <v/>
      </c>
      <c r="G514" s="185" t="str">
        <f t="shared" si="192"/>
        <v/>
      </c>
      <c r="H514" s="185" t="str">
        <f t="shared" si="193"/>
        <v/>
      </c>
      <c r="I514" s="185" t="str">
        <f t="shared" si="194"/>
        <v/>
      </c>
      <c r="J514" s="186" t="str">
        <f t="shared" si="195"/>
        <v/>
      </c>
    </row>
    <row r="515" spans="1:10" ht="12.75" customHeight="1" x14ac:dyDescent="0.2">
      <c r="A515" s="182"/>
      <c r="B515" s="183"/>
      <c r="C515" s="184" t="str">
        <f t="shared" si="188"/>
        <v/>
      </c>
      <c r="D515" s="184" t="str">
        <f t="shared" si="189"/>
        <v/>
      </c>
      <c r="E515" s="184" t="str">
        <f t="shared" si="190"/>
        <v/>
      </c>
      <c r="F515" s="184" t="str">
        <f t="shared" si="191"/>
        <v/>
      </c>
      <c r="G515" s="185" t="str">
        <f t="shared" si="192"/>
        <v/>
      </c>
      <c r="H515" s="185" t="str">
        <f t="shared" si="193"/>
        <v/>
      </c>
      <c r="I515" s="185" t="str">
        <f t="shared" si="194"/>
        <v/>
      </c>
      <c r="J515" s="186" t="str">
        <f t="shared" si="195"/>
        <v/>
      </c>
    </row>
    <row r="516" spans="1:10" ht="12.75" customHeight="1" x14ac:dyDescent="0.2">
      <c r="A516" s="182"/>
      <c r="B516" s="183"/>
      <c r="C516" s="184" t="str">
        <f t="shared" si="188"/>
        <v/>
      </c>
      <c r="D516" s="184" t="str">
        <f t="shared" si="189"/>
        <v/>
      </c>
      <c r="E516" s="184" t="str">
        <f t="shared" si="190"/>
        <v/>
      </c>
      <c r="F516" s="184" t="str">
        <f t="shared" si="191"/>
        <v/>
      </c>
      <c r="G516" s="185" t="str">
        <f t="shared" si="192"/>
        <v/>
      </c>
      <c r="H516" s="185" t="str">
        <f t="shared" si="193"/>
        <v/>
      </c>
      <c r="I516" s="185" t="str">
        <f t="shared" si="194"/>
        <v/>
      </c>
      <c r="J516" s="186" t="str">
        <f t="shared" si="195"/>
        <v/>
      </c>
    </row>
    <row r="517" spans="1:10" ht="12.75" customHeight="1" x14ac:dyDescent="0.2">
      <c r="A517" s="182"/>
      <c r="B517" s="183"/>
      <c r="C517" s="184" t="str">
        <f t="shared" si="188"/>
        <v/>
      </c>
      <c r="D517" s="184" t="str">
        <f t="shared" si="189"/>
        <v/>
      </c>
      <c r="E517" s="184" t="str">
        <f t="shared" si="190"/>
        <v/>
      </c>
      <c r="F517" s="184" t="str">
        <f t="shared" si="191"/>
        <v/>
      </c>
      <c r="G517" s="185" t="str">
        <f t="shared" si="192"/>
        <v/>
      </c>
      <c r="H517" s="185" t="str">
        <f t="shared" si="193"/>
        <v/>
      </c>
      <c r="I517" s="185" t="str">
        <f t="shared" si="194"/>
        <v/>
      </c>
      <c r="J517" s="186" t="str">
        <f t="shared" si="195"/>
        <v/>
      </c>
    </row>
    <row r="518" spans="1:10" ht="12.75" customHeight="1" x14ac:dyDescent="0.2">
      <c r="A518" s="182"/>
      <c r="B518" s="183"/>
      <c r="C518" s="184" t="str">
        <f t="shared" si="188"/>
        <v/>
      </c>
      <c r="D518" s="184" t="str">
        <f t="shared" si="189"/>
        <v/>
      </c>
      <c r="E518" s="184" t="str">
        <f t="shared" si="190"/>
        <v/>
      </c>
      <c r="F518" s="184" t="str">
        <f t="shared" si="191"/>
        <v/>
      </c>
      <c r="G518" s="185" t="str">
        <f t="shared" si="192"/>
        <v/>
      </c>
      <c r="H518" s="185" t="str">
        <f t="shared" si="193"/>
        <v/>
      </c>
      <c r="I518" s="185" t="str">
        <f t="shared" si="194"/>
        <v/>
      </c>
      <c r="J518" s="186" t="str">
        <f t="shared" si="195"/>
        <v/>
      </c>
    </row>
    <row r="519" spans="1:10" ht="12.75" customHeight="1" x14ac:dyDescent="0.2">
      <c r="A519" s="182"/>
      <c r="B519" s="183"/>
      <c r="C519" s="184" t="str">
        <f t="shared" si="188"/>
        <v/>
      </c>
      <c r="D519" s="184" t="str">
        <f t="shared" si="189"/>
        <v/>
      </c>
      <c r="E519" s="184" t="str">
        <f t="shared" si="190"/>
        <v/>
      </c>
      <c r="F519" s="184" t="str">
        <f t="shared" si="191"/>
        <v/>
      </c>
      <c r="G519" s="185" t="str">
        <f t="shared" si="192"/>
        <v/>
      </c>
      <c r="H519" s="185" t="str">
        <f t="shared" si="193"/>
        <v/>
      </c>
      <c r="I519" s="185" t="str">
        <f t="shared" si="194"/>
        <v/>
      </c>
      <c r="J519" s="186" t="str">
        <f t="shared" si="195"/>
        <v/>
      </c>
    </row>
    <row r="520" spans="1:10" ht="12.75" customHeight="1" x14ac:dyDescent="0.2">
      <c r="A520" s="182"/>
      <c r="B520" s="183"/>
      <c r="C520" s="184" t="str">
        <f t="shared" si="188"/>
        <v/>
      </c>
      <c r="D520" s="184" t="str">
        <f t="shared" si="189"/>
        <v/>
      </c>
      <c r="E520" s="184" t="str">
        <f t="shared" si="190"/>
        <v/>
      </c>
      <c r="F520" s="184" t="str">
        <f t="shared" si="191"/>
        <v/>
      </c>
      <c r="G520" s="185" t="str">
        <f t="shared" si="192"/>
        <v/>
      </c>
      <c r="H520" s="185" t="str">
        <f t="shared" si="193"/>
        <v/>
      </c>
      <c r="I520" s="185" t="str">
        <f t="shared" si="194"/>
        <v/>
      </c>
      <c r="J520" s="186" t="str">
        <f t="shared" si="195"/>
        <v/>
      </c>
    </row>
    <row r="521" spans="1:10" ht="12.75" customHeight="1" x14ac:dyDescent="0.2">
      <c r="A521" s="182"/>
      <c r="B521" s="183"/>
      <c r="C521" s="184" t="str">
        <f t="shared" si="188"/>
        <v/>
      </c>
      <c r="D521" s="184" t="str">
        <f t="shared" si="189"/>
        <v/>
      </c>
      <c r="E521" s="184" t="str">
        <f t="shared" si="190"/>
        <v/>
      </c>
      <c r="F521" s="184" t="str">
        <f t="shared" si="191"/>
        <v/>
      </c>
      <c r="G521" s="185" t="str">
        <f t="shared" si="192"/>
        <v/>
      </c>
      <c r="H521" s="185" t="str">
        <f t="shared" si="193"/>
        <v/>
      </c>
      <c r="I521" s="185" t="str">
        <f t="shared" si="194"/>
        <v/>
      </c>
      <c r="J521" s="186" t="str">
        <f t="shared" si="195"/>
        <v/>
      </c>
    </row>
    <row r="522" spans="1:10" ht="12.75" customHeight="1" x14ac:dyDescent="0.2">
      <c r="A522" s="182"/>
      <c r="B522" s="183"/>
      <c r="C522" s="184" t="str">
        <f t="shared" si="188"/>
        <v/>
      </c>
      <c r="D522" s="184" t="str">
        <f t="shared" si="189"/>
        <v/>
      </c>
      <c r="E522" s="184" t="str">
        <f t="shared" si="190"/>
        <v/>
      </c>
      <c r="F522" s="184" t="str">
        <f t="shared" si="191"/>
        <v/>
      </c>
      <c r="G522" s="185" t="str">
        <f t="shared" si="192"/>
        <v/>
      </c>
      <c r="H522" s="185" t="str">
        <f t="shared" si="193"/>
        <v/>
      </c>
      <c r="I522" s="185" t="str">
        <f t="shared" si="194"/>
        <v/>
      </c>
      <c r="J522" s="186" t="str">
        <f t="shared" si="195"/>
        <v/>
      </c>
    </row>
    <row r="523" spans="1:10" ht="12.75" customHeight="1" x14ac:dyDescent="0.2">
      <c r="A523" s="182"/>
      <c r="B523" s="183"/>
      <c r="C523" s="184" t="str">
        <f t="shared" si="188"/>
        <v/>
      </c>
      <c r="D523" s="184" t="str">
        <f t="shared" si="189"/>
        <v/>
      </c>
      <c r="E523" s="184" t="str">
        <f t="shared" si="190"/>
        <v/>
      </c>
      <c r="F523" s="184" t="str">
        <f t="shared" si="191"/>
        <v/>
      </c>
      <c r="G523" s="185" t="str">
        <f t="shared" si="192"/>
        <v/>
      </c>
      <c r="H523" s="185" t="str">
        <f t="shared" si="193"/>
        <v/>
      </c>
      <c r="I523" s="185" t="str">
        <f t="shared" si="194"/>
        <v/>
      </c>
      <c r="J523" s="186" t="str">
        <f t="shared" si="195"/>
        <v/>
      </c>
    </row>
    <row r="524" spans="1:10" ht="12.75" customHeight="1" x14ac:dyDescent="0.2">
      <c r="A524" s="182"/>
      <c r="B524" s="183"/>
      <c r="C524" s="184" t="str">
        <f t="shared" si="188"/>
        <v/>
      </c>
      <c r="D524" s="184" t="str">
        <f t="shared" si="189"/>
        <v/>
      </c>
      <c r="E524" s="184" t="str">
        <f t="shared" si="190"/>
        <v/>
      </c>
      <c r="F524" s="184" t="str">
        <f t="shared" si="191"/>
        <v/>
      </c>
      <c r="G524" s="185" t="str">
        <f t="shared" si="192"/>
        <v/>
      </c>
      <c r="H524" s="185" t="str">
        <f t="shared" si="193"/>
        <v/>
      </c>
      <c r="I524" s="185" t="str">
        <f t="shared" si="194"/>
        <v/>
      </c>
      <c r="J524" s="186" t="str">
        <f t="shared" si="195"/>
        <v/>
      </c>
    </row>
    <row r="525" spans="1:10" ht="12.75" customHeight="1" x14ac:dyDescent="0.2">
      <c r="A525" s="182"/>
      <c r="B525" s="183"/>
      <c r="C525" s="184" t="str">
        <f t="shared" si="188"/>
        <v/>
      </c>
      <c r="D525" s="184" t="str">
        <f t="shared" si="189"/>
        <v/>
      </c>
      <c r="E525" s="184" t="str">
        <f t="shared" si="190"/>
        <v/>
      </c>
      <c r="F525" s="184" t="str">
        <f t="shared" si="191"/>
        <v/>
      </c>
      <c r="G525" s="185" t="str">
        <f t="shared" si="192"/>
        <v/>
      </c>
      <c r="H525" s="185" t="str">
        <f t="shared" si="193"/>
        <v/>
      </c>
      <c r="I525" s="185" t="str">
        <f t="shared" si="194"/>
        <v/>
      </c>
      <c r="J525" s="186" t="str">
        <f t="shared" si="195"/>
        <v/>
      </c>
    </row>
    <row r="526" spans="1:10" ht="12.75" customHeight="1" x14ac:dyDescent="0.2">
      <c r="A526" s="182"/>
      <c r="B526" s="183"/>
      <c r="C526" s="184" t="str">
        <f t="shared" si="188"/>
        <v/>
      </c>
      <c r="D526" s="184" t="str">
        <f t="shared" si="189"/>
        <v/>
      </c>
      <c r="E526" s="184" t="str">
        <f t="shared" si="190"/>
        <v/>
      </c>
      <c r="F526" s="184" t="str">
        <f t="shared" si="191"/>
        <v/>
      </c>
      <c r="G526" s="185" t="str">
        <f t="shared" si="192"/>
        <v/>
      </c>
      <c r="H526" s="185" t="str">
        <f t="shared" si="193"/>
        <v/>
      </c>
      <c r="I526" s="185" t="str">
        <f t="shared" si="194"/>
        <v/>
      </c>
      <c r="J526" s="186" t="str">
        <f t="shared" si="195"/>
        <v/>
      </c>
    </row>
    <row r="527" spans="1:10" ht="12.75" customHeight="1" x14ac:dyDescent="0.2">
      <c r="A527" s="182"/>
      <c r="B527" s="183"/>
      <c r="C527" s="184" t="str">
        <f t="shared" si="188"/>
        <v/>
      </c>
      <c r="D527" s="184" t="str">
        <f t="shared" si="189"/>
        <v/>
      </c>
      <c r="E527" s="184" t="str">
        <f t="shared" si="190"/>
        <v/>
      </c>
      <c r="F527" s="184" t="str">
        <f t="shared" si="191"/>
        <v/>
      </c>
      <c r="G527" s="185" t="str">
        <f t="shared" si="192"/>
        <v/>
      </c>
      <c r="H527" s="185" t="str">
        <f t="shared" si="193"/>
        <v/>
      </c>
      <c r="I527" s="185" t="str">
        <f t="shared" si="194"/>
        <v/>
      </c>
      <c r="J527" s="186" t="str">
        <f t="shared" si="195"/>
        <v/>
      </c>
    </row>
    <row r="528" spans="1:10" ht="12.75" customHeight="1" x14ac:dyDescent="0.2">
      <c r="A528" s="182"/>
      <c r="B528" s="183"/>
      <c r="C528" s="184" t="str">
        <f t="shared" si="188"/>
        <v/>
      </c>
      <c r="D528" s="184" t="str">
        <f t="shared" si="189"/>
        <v/>
      </c>
      <c r="E528" s="184" t="str">
        <f t="shared" si="190"/>
        <v/>
      </c>
      <c r="F528" s="184" t="str">
        <f t="shared" si="191"/>
        <v/>
      </c>
      <c r="G528" s="185" t="str">
        <f t="shared" si="192"/>
        <v/>
      </c>
      <c r="H528" s="185" t="str">
        <f t="shared" si="193"/>
        <v/>
      </c>
      <c r="I528" s="185" t="str">
        <f t="shared" si="194"/>
        <v/>
      </c>
      <c r="J528" s="186" t="str">
        <f t="shared" si="195"/>
        <v/>
      </c>
    </row>
    <row r="529" spans="1:10" ht="12.75" customHeight="1" x14ac:dyDescent="0.2">
      <c r="A529" s="182"/>
      <c r="B529" s="183"/>
      <c r="C529" s="184" t="str">
        <f t="shared" si="188"/>
        <v/>
      </c>
      <c r="D529" s="184" t="str">
        <f t="shared" si="189"/>
        <v/>
      </c>
      <c r="E529" s="184" t="str">
        <f t="shared" si="190"/>
        <v/>
      </c>
      <c r="F529" s="184" t="str">
        <f t="shared" si="191"/>
        <v/>
      </c>
      <c r="G529" s="185" t="str">
        <f t="shared" si="192"/>
        <v/>
      </c>
      <c r="H529" s="185" t="str">
        <f t="shared" si="193"/>
        <v/>
      </c>
      <c r="I529" s="185" t="str">
        <f t="shared" si="194"/>
        <v/>
      </c>
      <c r="J529" s="186" t="str">
        <f t="shared" si="195"/>
        <v/>
      </c>
    </row>
    <row r="530" spans="1:10" ht="12.75" customHeight="1" x14ac:dyDescent="0.2">
      <c r="A530" s="182"/>
      <c r="B530" s="188"/>
      <c r="C530" s="184" t="str">
        <f t="shared" si="188"/>
        <v/>
      </c>
      <c r="D530" s="184" t="str">
        <f>IF($A530&lt;&gt;"",$B530/100*(VLOOKUP($A530,Alimenti,2)),"")</f>
        <v/>
      </c>
      <c r="E530" s="184" t="str">
        <f>IF($A530&lt;&gt;"",$B530/100*(VLOOKUP($A530,Alimenti,2)),"")</f>
        <v/>
      </c>
      <c r="F530" s="184" t="str">
        <f>IF($A530&lt;&gt;"",$B530/100*(VLOOKUP($A530,Alimenti,2)),"")</f>
        <v/>
      </c>
      <c r="G530" s="185" t="str">
        <f t="shared" si="192"/>
        <v/>
      </c>
      <c r="H530" s="185" t="str">
        <f t="shared" si="193"/>
        <v/>
      </c>
      <c r="I530" s="185" t="str">
        <f t="shared" si="194"/>
        <v/>
      </c>
      <c r="J530" s="186" t="str">
        <f t="shared" si="195"/>
        <v/>
      </c>
    </row>
    <row r="531" spans="1:10" ht="12.75" customHeight="1" x14ac:dyDescent="0.2">
      <c r="A531" s="35" t="s">
        <v>328</v>
      </c>
      <c r="B531" s="189">
        <f>SUM(B511:B530)</f>
        <v>0</v>
      </c>
      <c r="C531" s="190">
        <f>SUM(C511:C530)</f>
        <v>0</v>
      </c>
      <c r="D531" s="190">
        <f>SUM(D511:D530)</f>
        <v>0</v>
      </c>
      <c r="E531" s="190">
        <f>SUM(E511:E530)</f>
        <v>0</v>
      </c>
      <c r="F531" s="190">
        <f>SUM(F511:F530)</f>
        <v>0</v>
      </c>
      <c r="G531" s="191">
        <f t="shared" si="192"/>
        <v>0</v>
      </c>
      <c r="H531" s="191">
        <f t="shared" si="193"/>
        <v>0</v>
      </c>
      <c r="I531" s="191">
        <f t="shared" si="194"/>
        <v>0</v>
      </c>
      <c r="J531" s="70">
        <f>SUM(J511:J530)</f>
        <v>0</v>
      </c>
    </row>
    <row r="532" spans="1:10" ht="12.75" customHeight="1" x14ac:dyDescent="0.2">
      <c r="A532" s="191" t="s">
        <v>329</v>
      </c>
      <c r="B532" s="192"/>
      <c r="C532" s="192"/>
      <c r="D532" s="193">
        <f>IF(C531&lt;&gt;0,D531*4/C531,0)</f>
        <v>0</v>
      </c>
      <c r="E532" s="193">
        <f>IF(C531&lt;&gt;0,E531*3.75/C531,0)</f>
        <v>0</v>
      </c>
      <c r="F532" s="193">
        <f>IF(C531&lt;&gt;0,F531*9/C531,0)</f>
        <v>0</v>
      </c>
      <c r="G532" s="192"/>
      <c r="H532" s="192"/>
      <c r="I532" s="192"/>
      <c r="J532" s="192"/>
    </row>
    <row r="533" spans="1:10" ht="12.75" customHeight="1" x14ac:dyDescent="0.2">
      <c r="A533" s="182"/>
      <c r="B533" s="183"/>
      <c r="C533" s="184" t="str">
        <f t="shared" ref="C533:C552" si="196">IF($A533&lt;&gt;"",$B533/100*(VLOOKUP($A533,Alimenti,2)),"")</f>
        <v/>
      </c>
      <c r="D533" s="184" t="str">
        <f t="shared" ref="D533:D551" si="197">IF($A533&lt;&gt;"",$B533/100*(VLOOKUP($A533,Alimenti,3)),"")</f>
        <v/>
      </c>
      <c r="E533" s="184" t="str">
        <f t="shared" ref="E533:E551" si="198">IF($A533&lt;&gt;"",$B533/100*(VLOOKUP($A533,Alimenti,4)),"")</f>
        <v/>
      </c>
      <c r="F533" s="184" t="str">
        <f t="shared" ref="F533:F551" si="199">IF($A533&lt;&gt;"",$B533/100*(VLOOKUP($A533,Alimenti,5)),"")</f>
        <v/>
      </c>
      <c r="G533" s="185" t="str">
        <f t="shared" ref="G533:G553" si="200">IF(D533&lt;&gt;"",ROUND(D533/7,0),"")</f>
        <v/>
      </c>
      <c r="H533" s="185" t="str">
        <f t="shared" ref="H533:H553" si="201">IF(E533&lt;&gt;"",ROUND(E533/9,0),"")</f>
        <v/>
      </c>
      <c r="I533" s="185" t="str">
        <f t="shared" ref="I533:I553" si="202">IF(F533&lt;&gt;"",ROUND(F533/3,0),"")</f>
        <v/>
      </c>
      <c r="J533" s="186" t="str">
        <f t="shared" ref="J533:J552" si="203">IF(C533&lt;&gt;"",C533/3.6,"")</f>
        <v/>
      </c>
    </row>
    <row r="534" spans="1:10" ht="12.75" customHeight="1" x14ac:dyDescent="0.2">
      <c r="A534" s="182"/>
      <c r="B534" s="183"/>
      <c r="C534" s="184" t="str">
        <f t="shared" si="196"/>
        <v/>
      </c>
      <c r="D534" s="184" t="str">
        <f t="shared" si="197"/>
        <v/>
      </c>
      <c r="E534" s="184" t="str">
        <f t="shared" si="198"/>
        <v/>
      </c>
      <c r="F534" s="184" t="str">
        <f t="shared" si="199"/>
        <v/>
      </c>
      <c r="G534" s="185" t="str">
        <f t="shared" si="200"/>
        <v/>
      </c>
      <c r="H534" s="185" t="str">
        <f t="shared" si="201"/>
        <v/>
      </c>
      <c r="I534" s="185" t="str">
        <f t="shared" si="202"/>
        <v/>
      </c>
      <c r="J534" s="186" t="str">
        <f t="shared" si="203"/>
        <v/>
      </c>
    </row>
    <row r="535" spans="1:10" ht="12.75" customHeight="1" x14ac:dyDescent="0.2">
      <c r="A535" s="182"/>
      <c r="B535" s="183"/>
      <c r="C535" s="184" t="str">
        <f t="shared" si="196"/>
        <v/>
      </c>
      <c r="D535" s="184" t="str">
        <f t="shared" si="197"/>
        <v/>
      </c>
      <c r="E535" s="184" t="str">
        <f t="shared" si="198"/>
        <v/>
      </c>
      <c r="F535" s="184" t="str">
        <f t="shared" si="199"/>
        <v/>
      </c>
      <c r="G535" s="185" t="str">
        <f t="shared" si="200"/>
        <v/>
      </c>
      <c r="H535" s="185" t="str">
        <f t="shared" si="201"/>
        <v/>
      </c>
      <c r="I535" s="185" t="str">
        <f t="shared" si="202"/>
        <v/>
      </c>
      <c r="J535" s="186" t="str">
        <f t="shared" si="203"/>
        <v/>
      </c>
    </row>
    <row r="536" spans="1:10" ht="12.75" customHeight="1" x14ac:dyDescent="0.2">
      <c r="A536" s="182"/>
      <c r="B536" s="183"/>
      <c r="C536" s="184" t="str">
        <f t="shared" si="196"/>
        <v/>
      </c>
      <c r="D536" s="184" t="str">
        <f t="shared" si="197"/>
        <v/>
      </c>
      <c r="E536" s="184" t="str">
        <f t="shared" si="198"/>
        <v/>
      </c>
      <c r="F536" s="184" t="str">
        <f t="shared" si="199"/>
        <v/>
      </c>
      <c r="G536" s="185" t="str">
        <f t="shared" si="200"/>
        <v/>
      </c>
      <c r="H536" s="185" t="str">
        <f t="shared" si="201"/>
        <v/>
      </c>
      <c r="I536" s="185" t="str">
        <f t="shared" si="202"/>
        <v/>
      </c>
      <c r="J536" s="186" t="str">
        <f t="shared" si="203"/>
        <v/>
      </c>
    </row>
    <row r="537" spans="1:10" ht="12.75" customHeight="1" x14ac:dyDescent="0.2">
      <c r="A537" s="182"/>
      <c r="B537" s="183"/>
      <c r="C537" s="184" t="str">
        <f t="shared" si="196"/>
        <v/>
      </c>
      <c r="D537" s="184" t="str">
        <f t="shared" si="197"/>
        <v/>
      </c>
      <c r="E537" s="184" t="str">
        <f t="shared" si="198"/>
        <v/>
      </c>
      <c r="F537" s="184" t="str">
        <f t="shared" si="199"/>
        <v/>
      </c>
      <c r="G537" s="185" t="str">
        <f t="shared" si="200"/>
        <v/>
      </c>
      <c r="H537" s="185" t="str">
        <f t="shared" si="201"/>
        <v/>
      </c>
      <c r="I537" s="185" t="str">
        <f t="shared" si="202"/>
        <v/>
      </c>
      <c r="J537" s="186" t="str">
        <f t="shared" si="203"/>
        <v/>
      </c>
    </row>
    <row r="538" spans="1:10" ht="12.75" customHeight="1" x14ac:dyDescent="0.2">
      <c r="A538" s="182"/>
      <c r="B538" s="183"/>
      <c r="C538" s="184" t="str">
        <f t="shared" si="196"/>
        <v/>
      </c>
      <c r="D538" s="184" t="str">
        <f t="shared" si="197"/>
        <v/>
      </c>
      <c r="E538" s="184" t="str">
        <f t="shared" si="198"/>
        <v/>
      </c>
      <c r="F538" s="184" t="str">
        <f t="shared" si="199"/>
        <v/>
      </c>
      <c r="G538" s="185" t="str">
        <f t="shared" si="200"/>
        <v/>
      </c>
      <c r="H538" s="185" t="str">
        <f t="shared" si="201"/>
        <v/>
      </c>
      <c r="I538" s="185" t="str">
        <f t="shared" si="202"/>
        <v/>
      </c>
      <c r="J538" s="186" t="str">
        <f t="shared" si="203"/>
        <v/>
      </c>
    </row>
    <row r="539" spans="1:10" ht="12.75" customHeight="1" x14ac:dyDescent="0.2">
      <c r="A539" s="182"/>
      <c r="B539" s="183"/>
      <c r="C539" s="184" t="str">
        <f t="shared" si="196"/>
        <v/>
      </c>
      <c r="D539" s="184" t="str">
        <f t="shared" si="197"/>
        <v/>
      </c>
      <c r="E539" s="184" t="str">
        <f t="shared" si="198"/>
        <v/>
      </c>
      <c r="F539" s="184" t="str">
        <f t="shared" si="199"/>
        <v/>
      </c>
      <c r="G539" s="185" t="str">
        <f t="shared" si="200"/>
        <v/>
      </c>
      <c r="H539" s="185" t="str">
        <f t="shared" si="201"/>
        <v/>
      </c>
      <c r="I539" s="185" t="str">
        <f t="shared" si="202"/>
        <v/>
      </c>
      <c r="J539" s="186" t="str">
        <f t="shared" si="203"/>
        <v/>
      </c>
    </row>
    <row r="540" spans="1:10" ht="12.75" customHeight="1" x14ac:dyDescent="0.2">
      <c r="A540" s="182"/>
      <c r="B540" s="183"/>
      <c r="C540" s="184" t="str">
        <f t="shared" si="196"/>
        <v/>
      </c>
      <c r="D540" s="184" t="str">
        <f t="shared" si="197"/>
        <v/>
      </c>
      <c r="E540" s="184" t="str">
        <f t="shared" si="198"/>
        <v/>
      </c>
      <c r="F540" s="184" t="str">
        <f t="shared" si="199"/>
        <v/>
      </c>
      <c r="G540" s="185" t="str">
        <f t="shared" si="200"/>
        <v/>
      </c>
      <c r="H540" s="185" t="str">
        <f t="shared" si="201"/>
        <v/>
      </c>
      <c r="I540" s="185" t="str">
        <f t="shared" si="202"/>
        <v/>
      </c>
      <c r="J540" s="186" t="str">
        <f t="shared" si="203"/>
        <v/>
      </c>
    </row>
    <row r="541" spans="1:10" ht="12.75" customHeight="1" x14ac:dyDescent="0.2">
      <c r="A541" s="182"/>
      <c r="B541" s="183"/>
      <c r="C541" s="184" t="str">
        <f t="shared" si="196"/>
        <v/>
      </c>
      <c r="D541" s="184" t="str">
        <f t="shared" si="197"/>
        <v/>
      </c>
      <c r="E541" s="184" t="str">
        <f t="shared" si="198"/>
        <v/>
      </c>
      <c r="F541" s="184" t="str">
        <f t="shared" si="199"/>
        <v/>
      </c>
      <c r="G541" s="185" t="str">
        <f t="shared" si="200"/>
        <v/>
      </c>
      <c r="H541" s="185" t="str">
        <f t="shared" si="201"/>
        <v/>
      </c>
      <c r="I541" s="185" t="str">
        <f t="shared" si="202"/>
        <v/>
      </c>
      <c r="J541" s="186" t="str">
        <f t="shared" si="203"/>
        <v/>
      </c>
    </row>
    <row r="542" spans="1:10" ht="12.75" customHeight="1" x14ac:dyDescent="0.2">
      <c r="A542" s="182"/>
      <c r="B542" s="183"/>
      <c r="C542" s="184" t="str">
        <f t="shared" si="196"/>
        <v/>
      </c>
      <c r="D542" s="184" t="str">
        <f t="shared" si="197"/>
        <v/>
      </c>
      <c r="E542" s="184" t="str">
        <f t="shared" si="198"/>
        <v/>
      </c>
      <c r="F542" s="184" t="str">
        <f t="shared" si="199"/>
        <v/>
      </c>
      <c r="G542" s="185" t="str">
        <f t="shared" si="200"/>
        <v/>
      </c>
      <c r="H542" s="185" t="str">
        <f t="shared" si="201"/>
        <v/>
      </c>
      <c r="I542" s="185" t="str">
        <f t="shared" si="202"/>
        <v/>
      </c>
      <c r="J542" s="186" t="str">
        <f t="shared" si="203"/>
        <v/>
      </c>
    </row>
    <row r="543" spans="1:10" ht="12.75" customHeight="1" x14ac:dyDescent="0.2">
      <c r="A543" s="182"/>
      <c r="B543" s="183"/>
      <c r="C543" s="184" t="str">
        <f t="shared" si="196"/>
        <v/>
      </c>
      <c r="D543" s="184" t="str">
        <f t="shared" si="197"/>
        <v/>
      </c>
      <c r="E543" s="184" t="str">
        <f t="shared" si="198"/>
        <v/>
      </c>
      <c r="F543" s="184" t="str">
        <f t="shared" si="199"/>
        <v/>
      </c>
      <c r="G543" s="185" t="str">
        <f t="shared" si="200"/>
        <v/>
      </c>
      <c r="H543" s="185" t="str">
        <f t="shared" si="201"/>
        <v/>
      </c>
      <c r="I543" s="185" t="str">
        <f t="shared" si="202"/>
        <v/>
      </c>
      <c r="J543" s="186" t="str">
        <f t="shared" si="203"/>
        <v/>
      </c>
    </row>
    <row r="544" spans="1:10" ht="12.75" customHeight="1" x14ac:dyDescent="0.2">
      <c r="A544" s="182"/>
      <c r="B544" s="183"/>
      <c r="C544" s="184" t="str">
        <f t="shared" si="196"/>
        <v/>
      </c>
      <c r="D544" s="184" t="str">
        <f t="shared" si="197"/>
        <v/>
      </c>
      <c r="E544" s="184" t="str">
        <f t="shared" si="198"/>
        <v/>
      </c>
      <c r="F544" s="184" t="str">
        <f t="shared" si="199"/>
        <v/>
      </c>
      <c r="G544" s="185" t="str">
        <f t="shared" si="200"/>
        <v/>
      </c>
      <c r="H544" s="185" t="str">
        <f t="shared" si="201"/>
        <v/>
      </c>
      <c r="I544" s="185" t="str">
        <f t="shared" si="202"/>
        <v/>
      </c>
      <c r="J544" s="186" t="str">
        <f t="shared" si="203"/>
        <v/>
      </c>
    </row>
    <row r="545" spans="1:10" ht="12.75" customHeight="1" x14ac:dyDescent="0.2">
      <c r="A545" s="182"/>
      <c r="B545" s="183"/>
      <c r="C545" s="184" t="str">
        <f t="shared" si="196"/>
        <v/>
      </c>
      <c r="D545" s="184" t="str">
        <f t="shared" si="197"/>
        <v/>
      </c>
      <c r="E545" s="184" t="str">
        <f t="shared" si="198"/>
        <v/>
      </c>
      <c r="F545" s="184" t="str">
        <f t="shared" si="199"/>
        <v/>
      </c>
      <c r="G545" s="185" t="str">
        <f t="shared" si="200"/>
        <v/>
      </c>
      <c r="H545" s="185" t="str">
        <f t="shared" si="201"/>
        <v/>
      </c>
      <c r="I545" s="185" t="str">
        <f t="shared" si="202"/>
        <v/>
      </c>
      <c r="J545" s="186" t="str">
        <f t="shared" si="203"/>
        <v/>
      </c>
    </row>
    <row r="546" spans="1:10" ht="12.75" customHeight="1" x14ac:dyDescent="0.2">
      <c r="A546" s="182"/>
      <c r="B546" s="183"/>
      <c r="C546" s="184" t="str">
        <f t="shared" si="196"/>
        <v/>
      </c>
      <c r="D546" s="184" t="str">
        <f t="shared" si="197"/>
        <v/>
      </c>
      <c r="E546" s="184" t="str">
        <f t="shared" si="198"/>
        <v/>
      </c>
      <c r="F546" s="184" t="str">
        <f t="shared" si="199"/>
        <v/>
      </c>
      <c r="G546" s="185" t="str">
        <f t="shared" si="200"/>
        <v/>
      </c>
      <c r="H546" s="185" t="str">
        <f t="shared" si="201"/>
        <v/>
      </c>
      <c r="I546" s="185" t="str">
        <f t="shared" si="202"/>
        <v/>
      </c>
      <c r="J546" s="186" t="str">
        <f t="shared" si="203"/>
        <v/>
      </c>
    </row>
    <row r="547" spans="1:10" ht="12.75" customHeight="1" x14ac:dyDescent="0.2">
      <c r="A547" s="182"/>
      <c r="B547" s="183"/>
      <c r="C547" s="184" t="str">
        <f t="shared" si="196"/>
        <v/>
      </c>
      <c r="D547" s="184" t="str">
        <f t="shared" si="197"/>
        <v/>
      </c>
      <c r="E547" s="184" t="str">
        <f t="shared" si="198"/>
        <v/>
      </c>
      <c r="F547" s="184" t="str">
        <f t="shared" si="199"/>
        <v/>
      </c>
      <c r="G547" s="185" t="str">
        <f t="shared" si="200"/>
        <v/>
      </c>
      <c r="H547" s="185" t="str">
        <f t="shared" si="201"/>
        <v/>
      </c>
      <c r="I547" s="185" t="str">
        <f t="shared" si="202"/>
        <v/>
      </c>
      <c r="J547" s="186" t="str">
        <f t="shared" si="203"/>
        <v/>
      </c>
    </row>
    <row r="548" spans="1:10" ht="12.75" customHeight="1" x14ac:dyDescent="0.2">
      <c r="A548" s="182"/>
      <c r="B548" s="183"/>
      <c r="C548" s="184" t="str">
        <f t="shared" si="196"/>
        <v/>
      </c>
      <c r="D548" s="184" t="str">
        <f t="shared" si="197"/>
        <v/>
      </c>
      <c r="E548" s="184" t="str">
        <f t="shared" si="198"/>
        <v/>
      </c>
      <c r="F548" s="184" t="str">
        <f t="shared" si="199"/>
        <v/>
      </c>
      <c r="G548" s="185" t="str">
        <f t="shared" si="200"/>
        <v/>
      </c>
      <c r="H548" s="185" t="str">
        <f t="shared" si="201"/>
        <v/>
      </c>
      <c r="I548" s="185" t="str">
        <f t="shared" si="202"/>
        <v/>
      </c>
      <c r="J548" s="186" t="str">
        <f t="shared" si="203"/>
        <v/>
      </c>
    </row>
    <row r="549" spans="1:10" ht="12.75" customHeight="1" x14ac:dyDescent="0.2">
      <c r="A549" s="182"/>
      <c r="B549" s="183"/>
      <c r="C549" s="184" t="str">
        <f t="shared" si="196"/>
        <v/>
      </c>
      <c r="D549" s="184" t="str">
        <f t="shared" si="197"/>
        <v/>
      </c>
      <c r="E549" s="184" t="str">
        <f t="shared" si="198"/>
        <v/>
      </c>
      <c r="F549" s="184" t="str">
        <f t="shared" si="199"/>
        <v/>
      </c>
      <c r="G549" s="185" t="str">
        <f t="shared" si="200"/>
        <v/>
      </c>
      <c r="H549" s="185" t="str">
        <f t="shared" si="201"/>
        <v/>
      </c>
      <c r="I549" s="185" t="str">
        <f t="shared" si="202"/>
        <v/>
      </c>
      <c r="J549" s="186" t="str">
        <f t="shared" si="203"/>
        <v/>
      </c>
    </row>
    <row r="550" spans="1:10" ht="12.75" customHeight="1" x14ac:dyDescent="0.2">
      <c r="A550" s="182"/>
      <c r="B550" s="183"/>
      <c r="C550" s="184" t="str">
        <f t="shared" si="196"/>
        <v/>
      </c>
      <c r="D550" s="184" t="str">
        <f t="shared" si="197"/>
        <v/>
      </c>
      <c r="E550" s="184" t="str">
        <f t="shared" si="198"/>
        <v/>
      </c>
      <c r="F550" s="184" t="str">
        <f t="shared" si="199"/>
        <v/>
      </c>
      <c r="G550" s="185" t="str">
        <f t="shared" si="200"/>
        <v/>
      </c>
      <c r="H550" s="185" t="str">
        <f t="shared" si="201"/>
        <v/>
      </c>
      <c r="I550" s="185" t="str">
        <f t="shared" si="202"/>
        <v/>
      </c>
      <c r="J550" s="186" t="str">
        <f t="shared" si="203"/>
        <v/>
      </c>
    </row>
    <row r="551" spans="1:10" ht="12.75" customHeight="1" x14ac:dyDescent="0.2">
      <c r="A551" s="182"/>
      <c r="B551" s="183"/>
      <c r="C551" s="184" t="str">
        <f t="shared" si="196"/>
        <v/>
      </c>
      <c r="D551" s="184" t="str">
        <f t="shared" si="197"/>
        <v/>
      </c>
      <c r="E551" s="184" t="str">
        <f t="shared" si="198"/>
        <v/>
      </c>
      <c r="F551" s="184" t="str">
        <f t="shared" si="199"/>
        <v/>
      </c>
      <c r="G551" s="185" t="str">
        <f t="shared" si="200"/>
        <v/>
      </c>
      <c r="H551" s="185" t="str">
        <f t="shared" si="201"/>
        <v/>
      </c>
      <c r="I551" s="185" t="str">
        <f t="shared" si="202"/>
        <v/>
      </c>
      <c r="J551" s="186" t="str">
        <f t="shared" si="203"/>
        <v/>
      </c>
    </row>
    <row r="552" spans="1:10" ht="12.75" customHeight="1" x14ac:dyDescent="0.2">
      <c r="A552" s="182"/>
      <c r="B552" s="188"/>
      <c r="C552" s="184" t="str">
        <f t="shared" si="196"/>
        <v/>
      </c>
      <c r="D552" s="184" t="str">
        <f>IF($A552&lt;&gt;"",$B552/100*(VLOOKUP($A552,Alimenti,2)),"")</f>
        <v/>
      </c>
      <c r="E552" s="184" t="str">
        <f>IF($A552&lt;&gt;"",$B552/100*(VLOOKUP($A552,Alimenti,2)),"")</f>
        <v/>
      </c>
      <c r="F552" s="184" t="str">
        <f>IF($A552&lt;&gt;"",$B552/100*(VLOOKUP($A552,Alimenti,2)),"")</f>
        <v/>
      </c>
      <c r="G552" s="185" t="str">
        <f t="shared" si="200"/>
        <v/>
      </c>
      <c r="H552" s="185" t="str">
        <f t="shared" si="201"/>
        <v/>
      </c>
      <c r="I552" s="185" t="str">
        <f t="shared" si="202"/>
        <v/>
      </c>
      <c r="J552" s="186" t="str">
        <f t="shared" si="203"/>
        <v/>
      </c>
    </row>
    <row r="553" spans="1:10" ht="12.75" customHeight="1" x14ac:dyDescent="0.2">
      <c r="A553" s="35" t="s">
        <v>328</v>
      </c>
      <c r="B553" s="189">
        <f>SUM(B533:B552)</f>
        <v>0</v>
      </c>
      <c r="C553" s="190">
        <f>SUM(C533:C552)</f>
        <v>0</v>
      </c>
      <c r="D553" s="190">
        <f>SUM(D533:D552)</f>
        <v>0</v>
      </c>
      <c r="E553" s="190">
        <f>SUM(E533:E552)</f>
        <v>0</v>
      </c>
      <c r="F553" s="190">
        <f>SUM(F533:F552)</f>
        <v>0</v>
      </c>
      <c r="G553" s="191">
        <f t="shared" si="200"/>
        <v>0</v>
      </c>
      <c r="H553" s="191">
        <f t="shared" si="201"/>
        <v>0</v>
      </c>
      <c r="I553" s="191">
        <f t="shared" si="202"/>
        <v>0</v>
      </c>
      <c r="J553" s="70">
        <f>SUM(J533:J552)</f>
        <v>0</v>
      </c>
    </row>
    <row r="554" spans="1:10" ht="12.75" customHeight="1" x14ac:dyDescent="0.2">
      <c r="A554" s="191" t="s">
        <v>329</v>
      </c>
      <c r="B554" s="192"/>
      <c r="C554" s="192"/>
      <c r="D554" s="193">
        <f>IF(C553&lt;&gt;0,D553*4/C553,0)</f>
        <v>0</v>
      </c>
      <c r="E554" s="193">
        <f>IF(C553&lt;&gt;0,E553*3.75/C553,0)</f>
        <v>0</v>
      </c>
      <c r="F554" s="193">
        <f>IF(C553&lt;&gt;0,F553*9/C553,0)</f>
        <v>0</v>
      </c>
      <c r="G554" s="192"/>
      <c r="H554" s="192"/>
      <c r="I554" s="192"/>
      <c r="J554" s="192"/>
    </row>
  </sheetData>
  <sheetProtection selectLockedCells="1" selectUnlockedCells="1"/>
  <mergeCells count="3">
    <mergeCell ref="A1:J1"/>
    <mergeCell ref="D3:F3"/>
    <mergeCell ref="G3:I3"/>
  </mergeCells>
  <dataValidations count="2">
    <dataValidation type="list" operator="equal" allowBlank="1" sqref="A5:A10 A12:A24 A27:A46 A49:A68 A93:A95 A97:A112 A115:A134 A137:A156 A159:A178 A181:A200 A203:A222 A225:A244 A247:A266 A269:A288 A291:A310 A313:A332 A335:A354 A357:A376 A379:A398 A401:A420 A423:A442 A445:A464 A467:A486 A489:A508 A511:A530 A533:A552">
      <formula1>Elenco_alimenti</formula1>
      <formula2>0</formula2>
    </dataValidation>
    <dataValidation type="list" operator="equal" allowBlank="1" showInputMessage="1" showErrorMessage="1" sqref="A71:A90 A96">
      <formula1>Elenco_alimenti</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3"/>
  <sheetViews>
    <sheetView zoomScale="120" zoomScaleNormal="120" workbookViewId="0">
      <pane xSplit="3" ySplit="3" topLeftCell="D4" activePane="bottomRight" state="frozen"/>
      <selection pane="topRight" activeCell="D1" sqref="D1"/>
      <selection pane="bottomLeft" activeCell="A4" sqref="A4"/>
      <selection pane="bottomRight"/>
    </sheetView>
  </sheetViews>
  <sheetFormatPr defaultColWidth="11.42578125" defaultRowHeight="12.75" customHeight="1" x14ac:dyDescent="0.2"/>
  <cols>
    <col min="1" max="1" width="27.42578125" style="64" customWidth="1"/>
    <col min="2" max="2" width="37.5703125" style="64" customWidth="1"/>
    <col min="3" max="3" width="17" style="64" customWidth="1"/>
    <col min="4" max="5" width="11.42578125" style="64"/>
    <col min="6" max="7" width="13" style="64" customWidth="1"/>
    <col min="8" max="16384" width="11.42578125" style="64"/>
  </cols>
  <sheetData>
    <row r="1" spans="1:12" ht="12.75" customHeight="1" x14ac:dyDescent="0.2">
      <c r="A1" s="214" t="s">
        <v>332</v>
      </c>
      <c r="B1" s="214"/>
      <c r="C1" s="214"/>
      <c r="D1" s="44"/>
      <c r="E1" s="3"/>
      <c r="F1" s="44"/>
      <c r="G1" s="44"/>
      <c r="H1" s="44"/>
      <c r="I1" s="194"/>
      <c r="J1" s="194"/>
      <c r="K1" s="195"/>
    </row>
    <row r="2" spans="1:12" ht="12.75" customHeight="1" x14ac:dyDescent="0.2">
      <c r="A2" s="44"/>
      <c r="B2" s="44"/>
      <c r="C2" s="44"/>
      <c r="D2" s="44"/>
      <c r="E2" s="237" t="s">
        <v>311</v>
      </c>
      <c r="F2" s="237"/>
      <c r="G2" s="237"/>
      <c r="H2" s="178"/>
      <c r="I2" s="238" t="s">
        <v>312</v>
      </c>
      <c r="J2" s="238"/>
      <c r="K2" s="238"/>
    </row>
    <row r="3" spans="1:12" ht="12.75" customHeight="1" x14ac:dyDescent="0.2">
      <c r="A3" s="44" t="s">
        <v>333</v>
      </c>
      <c r="B3" s="44" t="s">
        <v>313</v>
      </c>
      <c r="C3" s="44" t="s">
        <v>334</v>
      </c>
      <c r="D3" s="178" t="s">
        <v>315</v>
      </c>
      <c r="E3" s="179" t="s">
        <v>316</v>
      </c>
      <c r="F3" s="179" t="s">
        <v>317</v>
      </c>
      <c r="G3" s="179" t="s">
        <v>318</v>
      </c>
      <c r="H3" s="179" t="s">
        <v>335</v>
      </c>
      <c r="I3" s="180" t="s">
        <v>319</v>
      </c>
      <c r="J3" s="180" t="s">
        <v>320</v>
      </c>
      <c r="K3" s="180" t="s">
        <v>318</v>
      </c>
      <c r="L3" s="181" t="s">
        <v>321</v>
      </c>
    </row>
    <row r="4" spans="1:12" ht="12.75" customHeight="1" x14ac:dyDescent="0.2">
      <c r="A4" s="188"/>
      <c r="B4" s="182"/>
      <c r="C4" s="183"/>
      <c r="D4" s="184" t="str">
        <f t="shared" ref="D4:D18" si="0">IF($B4&lt;&gt;"",$C4/100*(VLOOKUP($B4,Alimenti,2)),"")</f>
        <v/>
      </c>
      <c r="E4" s="184" t="str">
        <f t="shared" ref="E4:E18" si="1">IF($B4&lt;&gt;"",$C4/100*(VLOOKUP($B4,Alimenti,3)),"")</f>
        <v/>
      </c>
      <c r="F4" s="184" t="str">
        <f t="shared" ref="F4:F18" si="2">IF($B4&lt;&gt;"",$C4/100*(VLOOKUP($B4,Alimenti,4)),"")</f>
        <v/>
      </c>
      <c r="G4" s="184" t="str">
        <f t="shared" ref="G4:G18" si="3">IF($B4&lt;&gt;"",$C4/100*(VLOOKUP($B4,Alimenti,5)),"")</f>
        <v/>
      </c>
      <c r="H4" s="184" t="str">
        <f t="shared" ref="H4:H18" si="4">IF($B4&lt;&gt;"",$C4/100*(VLOOKUP($B4,Alimenti,6)),"")</f>
        <v/>
      </c>
      <c r="I4" s="185" t="str">
        <f t="shared" ref="I4:I67" si="5">IF(E4&lt;&gt;"",ROUND(E4/7,0),"")</f>
        <v/>
      </c>
      <c r="J4" s="185" t="str">
        <f t="shared" ref="J4:J67" si="6">IF(F4&lt;&gt;"",ROUND(F4/9,0),"")</f>
        <v/>
      </c>
      <c r="K4" s="185" t="str">
        <f t="shared" ref="K4:K67" si="7">IF(G4&lt;&gt;"",ROUND(G4/3,0),"")</f>
        <v/>
      </c>
      <c r="L4" s="186" t="str">
        <f t="shared" ref="L4:L18" si="8">IF(D4&lt;&gt;"",D4/3.6,"")</f>
        <v/>
      </c>
    </row>
    <row r="5" spans="1:12" ht="12.75" customHeight="1" x14ac:dyDescent="0.2">
      <c r="A5" s="188"/>
      <c r="B5" s="182"/>
      <c r="C5" s="183"/>
      <c r="D5" s="184" t="str">
        <f t="shared" si="0"/>
        <v/>
      </c>
      <c r="E5" s="184" t="str">
        <f t="shared" si="1"/>
        <v/>
      </c>
      <c r="F5" s="184" t="str">
        <f t="shared" si="2"/>
        <v/>
      </c>
      <c r="G5" s="184" t="str">
        <f t="shared" si="3"/>
        <v/>
      </c>
      <c r="H5" s="184" t="str">
        <f t="shared" si="4"/>
        <v/>
      </c>
      <c r="I5" s="185" t="str">
        <f t="shared" si="5"/>
        <v/>
      </c>
      <c r="J5" s="185" t="str">
        <f t="shared" si="6"/>
        <v/>
      </c>
      <c r="K5" s="185" t="str">
        <f t="shared" si="7"/>
        <v/>
      </c>
      <c r="L5" s="186" t="str">
        <f t="shared" si="8"/>
        <v/>
      </c>
    </row>
    <row r="6" spans="1:12" ht="12.75" customHeight="1" x14ac:dyDescent="0.2">
      <c r="A6" s="188"/>
      <c r="B6" s="182"/>
      <c r="C6" s="183"/>
      <c r="D6" s="184" t="str">
        <f t="shared" si="0"/>
        <v/>
      </c>
      <c r="E6" s="184" t="str">
        <f t="shared" si="1"/>
        <v/>
      </c>
      <c r="F6" s="184" t="str">
        <f t="shared" si="2"/>
        <v/>
      </c>
      <c r="G6" s="184" t="str">
        <f t="shared" si="3"/>
        <v/>
      </c>
      <c r="H6" s="184" t="str">
        <f t="shared" si="4"/>
        <v/>
      </c>
      <c r="I6" s="185" t="str">
        <f t="shared" si="5"/>
        <v/>
      </c>
      <c r="J6" s="185" t="str">
        <f t="shared" si="6"/>
        <v/>
      </c>
      <c r="K6" s="185" t="str">
        <f t="shared" si="7"/>
        <v/>
      </c>
      <c r="L6" s="186" t="str">
        <f t="shared" si="8"/>
        <v/>
      </c>
    </row>
    <row r="7" spans="1:12" ht="12.75" customHeight="1" x14ac:dyDescent="0.2">
      <c r="A7" s="188"/>
      <c r="B7" s="182"/>
      <c r="C7" s="183"/>
      <c r="D7" s="184" t="str">
        <f t="shared" si="0"/>
        <v/>
      </c>
      <c r="E7" s="184" t="str">
        <f t="shared" si="1"/>
        <v/>
      </c>
      <c r="F7" s="184" t="str">
        <f t="shared" si="2"/>
        <v/>
      </c>
      <c r="G7" s="184" t="str">
        <f t="shared" si="3"/>
        <v/>
      </c>
      <c r="H7" s="184" t="str">
        <f t="shared" si="4"/>
        <v/>
      </c>
      <c r="I7" s="185" t="str">
        <f t="shared" si="5"/>
        <v/>
      </c>
      <c r="J7" s="185" t="str">
        <f t="shared" si="6"/>
        <v/>
      </c>
      <c r="K7" s="185" t="str">
        <f t="shared" si="7"/>
        <v/>
      </c>
      <c r="L7" s="186" t="str">
        <f t="shared" si="8"/>
        <v/>
      </c>
    </row>
    <row r="8" spans="1:12" ht="12.75" customHeight="1" x14ac:dyDescent="0.2">
      <c r="A8" s="188"/>
      <c r="B8" s="182"/>
      <c r="C8" s="183"/>
      <c r="D8" s="184" t="str">
        <f t="shared" si="0"/>
        <v/>
      </c>
      <c r="E8" s="184" t="str">
        <f t="shared" si="1"/>
        <v/>
      </c>
      <c r="F8" s="184" t="str">
        <f t="shared" si="2"/>
        <v/>
      </c>
      <c r="G8" s="184" t="str">
        <f t="shared" si="3"/>
        <v/>
      </c>
      <c r="H8" s="184" t="str">
        <f t="shared" si="4"/>
        <v/>
      </c>
      <c r="I8" s="185" t="str">
        <f t="shared" si="5"/>
        <v/>
      </c>
      <c r="J8" s="185" t="str">
        <f t="shared" si="6"/>
        <v/>
      </c>
      <c r="K8" s="185" t="str">
        <f t="shared" si="7"/>
        <v/>
      </c>
      <c r="L8" s="186" t="str">
        <f t="shared" si="8"/>
        <v/>
      </c>
    </row>
    <row r="9" spans="1:12" ht="12.75" customHeight="1" x14ac:dyDescent="0.2">
      <c r="A9" s="188"/>
      <c r="B9" s="182"/>
      <c r="C9" s="183"/>
      <c r="D9" s="184" t="str">
        <f t="shared" si="0"/>
        <v/>
      </c>
      <c r="E9" s="184" t="str">
        <f t="shared" si="1"/>
        <v/>
      </c>
      <c r="F9" s="184" t="str">
        <f t="shared" si="2"/>
        <v/>
      </c>
      <c r="G9" s="184" t="str">
        <f t="shared" si="3"/>
        <v/>
      </c>
      <c r="H9" s="184" t="str">
        <f t="shared" si="4"/>
        <v/>
      </c>
      <c r="I9" s="185" t="str">
        <f t="shared" si="5"/>
        <v/>
      </c>
      <c r="J9" s="185" t="str">
        <f t="shared" si="6"/>
        <v/>
      </c>
      <c r="K9" s="185" t="str">
        <f t="shared" si="7"/>
        <v/>
      </c>
      <c r="L9" s="186" t="str">
        <f t="shared" si="8"/>
        <v/>
      </c>
    </row>
    <row r="10" spans="1:12" ht="12.75" customHeight="1" x14ac:dyDescent="0.2">
      <c r="A10" s="188"/>
      <c r="B10" s="182"/>
      <c r="C10" s="183"/>
      <c r="D10" s="184" t="str">
        <f t="shared" si="0"/>
        <v/>
      </c>
      <c r="E10" s="184" t="str">
        <f t="shared" si="1"/>
        <v/>
      </c>
      <c r="F10" s="184" t="str">
        <f t="shared" si="2"/>
        <v/>
      </c>
      <c r="G10" s="184" t="str">
        <f t="shared" si="3"/>
        <v/>
      </c>
      <c r="H10" s="184" t="str">
        <f t="shared" si="4"/>
        <v/>
      </c>
      <c r="I10" s="185" t="str">
        <f t="shared" si="5"/>
        <v/>
      </c>
      <c r="J10" s="185" t="str">
        <f t="shared" si="6"/>
        <v/>
      </c>
      <c r="K10" s="185" t="str">
        <f t="shared" si="7"/>
        <v/>
      </c>
      <c r="L10" s="186" t="str">
        <f t="shared" si="8"/>
        <v/>
      </c>
    </row>
    <row r="11" spans="1:12" ht="12.75" customHeight="1" x14ac:dyDescent="0.2">
      <c r="A11" s="188"/>
      <c r="B11" s="182"/>
      <c r="C11" s="183"/>
      <c r="D11" s="184" t="str">
        <f t="shared" si="0"/>
        <v/>
      </c>
      <c r="E11" s="184" t="str">
        <f t="shared" si="1"/>
        <v/>
      </c>
      <c r="F11" s="184" t="str">
        <f t="shared" si="2"/>
        <v/>
      </c>
      <c r="G11" s="184" t="str">
        <f t="shared" si="3"/>
        <v/>
      </c>
      <c r="H11" s="184" t="str">
        <f t="shared" si="4"/>
        <v/>
      </c>
      <c r="I11" s="185" t="str">
        <f t="shared" si="5"/>
        <v/>
      </c>
      <c r="J11" s="185" t="str">
        <f t="shared" si="6"/>
        <v/>
      </c>
      <c r="K11" s="185" t="str">
        <f t="shared" si="7"/>
        <v/>
      </c>
      <c r="L11" s="186" t="str">
        <f t="shared" si="8"/>
        <v/>
      </c>
    </row>
    <row r="12" spans="1:12" ht="12.75" customHeight="1" x14ac:dyDescent="0.2">
      <c r="A12" s="188"/>
      <c r="B12" s="182"/>
      <c r="C12" s="183"/>
      <c r="D12" s="184" t="str">
        <f t="shared" si="0"/>
        <v/>
      </c>
      <c r="E12" s="184" t="str">
        <f t="shared" si="1"/>
        <v/>
      </c>
      <c r="F12" s="184" t="str">
        <f t="shared" si="2"/>
        <v/>
      </c>
      <c r="G12" s="184" t="str">
        <f t="shared" si="3"/>
        <v/>
      </c>
      <c r="H12" s="184" t="str">
        <f t="shared" si="4"/>
        <v/>
      </c>
      <c r="I12" s="185" t="str">
        <f t="shared" si="5"/>
        <v/>
      </c>
      <c r="J12" s="185" t="str">
        <f t="shared" si="6"/>
        <v/>
      </c>
      <c r="K12" s="185" t="str">
        <f t="shared" si="7"/>
        <v/>
      </c>
      <c r="L12" s="186" t="str">
        <f t="shared" si="8"/>
        <v/>
      </c>
    </row>
    <row r="13" spans="1:12" ht="12.75" customHeight="1" x14ac:dyDescent="0.2">
      <c r="A13" s="188"/>
      <c r="B13" s="182"/>
      <c r="C13" s="183"/>
      <c r="D13" s="184" t="str">
        <f t="shared" si="0"/>
        <v/>
      </c>
      <c r="E13" s="184" t="str">
        <f t="shared" si="1"/>
        <v/>
      </c>
      <c r="F13" s="184" t="str">
        <f t="shared" si="2"/>
        <v/>
      </c>
      <c r="G13" s="184" t="str">
        <f t="shared" si="3"/>
        <v/>
      </c>
      <c r="H13" s="184" t="str">
        <f t="shared" si="4"/>
        <v/>
      </c>
      <c r="I13" s="185" t="str">
        <f t="shared" si="5"/>
        <v/>
      </c>
      <c r="J13" s="185" t="str">
        <f t="shared" si="6"/>
        <v/>
      </c>
      <c r="K13" s="185" t="str">
        <f t="shared" si="7"/>
        <v/>
      </c>
      <c r="L13" s="186" t="str">
        <f t="shared" si="8"/>
        <v/>
      </c>
    </row>
    <row r="14" spans="1:12" ht="12.75" customHeight="1" x14ac:dyDescent="0.2">
      <c r="A14" s="188"/>
      <c r="B14" s="182"/>
      <c r="C14" s="183"/>
      <c r="D14" s="184" t="str">
        <f t="shared" si="0"/>
        <v/>
      </c>
      <c r="E14" s="184" t="str">
        <f t="shared" si="1"/>
        <v/>
      </c>
      <c r="F14" s="184" t="str">
        <f t="shared" si="2"/>
        <v/>
      </c>
      <c r="G14" s="184" t="str">
        <f t="shared" si="3"/>
        <v/>
      </c>
      <c r="H14" s="184" t="str">
        <f t="shared" si="4"/>
        <v/>
      </c>
      <c r="I14" s="185" t="str">
        <f t="shared" si="5"/>
        <v/>
      </c>
      <c r="J14" s="185" t="str">
        <f t="shared" si="6"/>
        <v/>
      </c>
      <c r="K14" s="185" t="str">
        <f t="shared" si="7"/>
        <v/>
      </c>
      <c r="L14" s="186" t="str">
        <f t="shared" si="8"/>
        <v/>
      </c>
    </row>
    <row r="15" spans="1:12" ht="12.75" customHeight="1" x14ac:dyDescent="0.2">
      <c r="A15" s="188"/>
      <c r="B15" s="182"/>
      <c r="C15" s="183"/>
      <c r="D15" s="184" t="str">
        <f t="shared" si="0"/>
        <v/>
      </c>
      <c r="E15" s="184" t="str">
        <f t="shared" si="1"/>
        <v/>
      </c>
      <c r="F15" s="184" t="str">
        <f t="shared" si="2"/>
        <v/>
      </c>
      <c r="G15" s="184" t="str">
        <f t="shared" si="3"/>
        <v/>
      </c>
      <c r="H15" s="184" t="str">
        <f t="shared" si="4"/>
        <v/>
      </c>
      <c r="I15" s="185" t="str">
        <f t="shared" si="5"/>
        <v/>
      </c>
      <c r="J15" s="185" t="str">
        <f t="shared" si="6"/>
        <v/>
      </c>
      <c r="K15" s="185" t="str">
        <f t="shared" si="7"/>
        <v/>
      </c>
      <c r="L15" s="186" t="str">
        <f t="shared" si="8"/>
        <v/>
      </c>
    </row>
    <row r="16" spans="1:12" ht="12.75" customHeight="1" x14ac:dyDescent="0.2">
      <c r="A16" s="188"/>
      <c r="B16" s="182"/>
      <c r="C16" s="183"/>
      <c r="D16" s="184" t="str">
        <f t="shared" si="0"/>
        <v/>
      </c>
      <c r="E16" s="184" t="str">
        <f t="shared" si="1"/>
        <v/>
      </c>
      <c r="F16" s="184" t="str">
        <f t="shared" si="2"/>
        <v/>
      </c>
      <c r="G16" s="184" t="str">
        <f t="shared" si="3"/>
        <v/>
      </c>
      <c r="H16" s="184" t="str">
        <f t="shared" si="4"/>
        <v/>
      </c>
      <c r="I16" s="185" t="str">
        <f t="shared" si="5"/>
        <v/>
      </c>
      <c r="J16" s="185" t="str">
        <f t="shared" si="6"/>
        <v/>
      </c>
      <c r="K16" s="185" t="str">
        <f t="shared" si="7"/>
        <v/>
      </c>
      <c r="L16" s="186" t="str">
        <f t="shared" si="8"/>
        <v/>
      </c>
    </row>
    <row r="17" spans="1:12" ht="12.75" customHeight="1" x14ac:dyDescent="0.2">
      <c r="A17" s="188"/>
      <c r="B17" s="182"/>
      <c r="C17" s="183"/>
      <c r="D17" s="184" t="str">
        <f t="shared" si="0"/>
        <v/>
      </c>
      <c r="E17" s="184" t="str">
        <f t="shared" si="1"/>
        <v/>
      </c>
      <c r="F17" s="184" t="str">
        <f t="shared" si="2"/>
        <v/>
      </c>
      <c r="G17" s="184" t="str">
        <f t="shared" si="3"/>
        <v/>
      </c>
      <c r="H17" s="184" t="str">
        <f t="shared" si="4"/>
        <v/>
      </c>
      <c r="I17" s="185" t="str">
        <f t="shared" si="5"/>
        <v/>
      </c>
      <c r="J17" s="185" t="str">
        <f t="shared" si="6"/>
        <v/>
      </c>
      <c r="K17" s="185" t="str">
        <f t="shared" si="7"/>
        <v/>
      </c>
      <c r="L17" s="186" t="str">
        <f t="shared" si="8"/>
        <v/>
      </c>
    </row>
    <row r="18" spans="1:12" ht="12.75" customHeight="1" x14ac:dyDescent="0.2">
      <c r="A18" s="188"/>
      <c r="B18" s="182"/>
      <c r="C18" s="183"/>
      <c r="D18" s="184" t="str">
        <f t="shared" si="0"/>
        <v/>
      </c>
      <c r="E18" s="184" t="str">
        <f t="shared" si="1"/>
        <v/>
      </c>
      <c r="F18" s="184" t="str">
        <f t="shared" si="2"/>
        <v/>
      </c>
      <c r="G18" s="184" t="str">
        <f t="shared" si="3"/>
        <v/>
      </c>
      <c r="H18" s="184" t="str">
        <f t="shared" si="4"/>
        <v/>
      </c>
      <c r="I18" s="185" t="str">
        <f t="shared" si="5"/>
        <v/>
      </c>
      <c r="J18" s="185" t="str">
        <f t="shared" si="6"/>
        <v/>
      </c>
      <c r="K18" s="185" t="str">
        <f t="shared" si="7"/>
        <v/>
      </c>
      <c r="L18" s="186" t="str">
        <f t="shared" si="8"/>
        <v/>
      </c>
    </row>
    <row r="19" spans="1:12" ht="12.75" customHeight="1" x14ac:dyDescent="0.2">
      <c r="A19" s="196"/>
      <c r="B19" s="35" t="s">
        <v>328</v>
      </c>
      <c r="C19" s="189">
        <f t="shared" ref="C19:H19" si="9">SUM(C4:C18)</f>
        <v>0</v>
      </c>
      <c r="D19" s="190">
        <f t="shared" si="9"/>
        <v>0</v>
      </c>
      <c r="E19" s="190">
        <f t="shared" si="9"/>
        <v>0</v>
      </c>
      <c r="F19" s="190">
        <f t="shared" si="9"/>
        <v>0</v>
      </c>
      <c r="G19" s="190">
        <f t="shared" si="9"/>
        <v>0</v>
      </c>
      <c r="H19" s="190">
        <f t="shared" si="9"/>
        <v>0</v>
      </c>
      <c r="I19" s="191">
        <f t="shared" si="5"/>
        <v>0</v>
      </c>
      <c r="J19" s="191">
        <f t="shared" si="6"/>
        <v>0</v>
      </c>
      <c r="K19" s="191">
        <f t="shared" si="7"/>
        <v>0</v>
      </c>
      <c r="L19" s="70">
        <f>SUM(L4:L18)</f>
        <v>0</v>
      </c>
    </row>
    <row r="20" spans="1:12" ht="12.75" customHeight="1" x14ac:dyDescent="0.2">
      <c r="A20" s="196"/>
      <c r="B20" s="35" t="s">
        <v>336</v>
      </c>
      <c r="C20" s="189">
        <v>100</v>
      </c>
      <c r="D20" s="190">
        <f>IF(C19&lt;&gt;0,D19/C19*100,0)</f>
        <v>0</v>
      </c>
      <c r="E20" s="190">
        <f>IF(D19&lt;&gt;0,E19/C19*100,0)</f>
        <v>0</v>
      </c>
      <c r="F20" s="190">
        <f>IF(E19&lt;&gt;0,F19/C19*100,0)</f>
        <v>0</v>
      </c>
      <c r="G20" s="190">
        <f>IF(F19&lt;&gt;0,G19/C19*100,0)</f>
        <v>0</v>
      </c>
      <c r="H20" s="190">
        <f>IF(G19&lt;&gt;0,H19/D19*100,0)</f>
        <v>0</v>
      </c>
      <c r="I20" s="70">
        <f t="shared" si="5"/>
        <v>0</v>
      </c>
      <c r="J20" s="70">
        <f t="shared" si="6"/>
        <v>0</v>
      </c>
      <c r="K20" s="70">
        <f t="shared" si="7"/>
        <v>0</v>
      </c>
      <c r="L20" s="70">
        <f t="shared" ref="L20:L35" si="10">IF(D20&lt;&gt;"",D20/3.6,"")</f>
        <v>0</v>
      </c>
    </row>
    <row r="21" spans="1:12" ht="12.75" customHeight="1" x14ac:dyDescent="0.2">
      <c r="A21" s="188"/>
      <c r="B21" s="182"/>
      <c r="C21" s="183"/>
      <c r="D21" s="184" t="str">
        <f t="shared" ref="D21:D35" si="11">IF($B21&lt;&gt;"",$C21/100*(VLOOKUP($B21,Alimenti,2)),"")</f>
        <v/>
      </c>
      <c r="E21" s="184" t="str">
        <f t="shared" ref="E21:E35" si="12">IF($B21&lt;&gt;"",$C21/100*(VLOOKUP($B21,Alimenti,3)),"")</f>
        <v/>
      </c>
      <c r="F21" s="184" t="str">
        <f t="shared" ref="F21:F35" si="13">IF($B21&lt;&gt;"",$C21/100*(VLOOKUP($B21,Alimenti,4)),"")</f>
        <v/>
      </c>
      <c r="G21" s="184" t="str">
        <f t="shared" ref="G21:G35" si="14">IF($B21&lt;&gt;"",$C21/100*(VLOOKUP($B21,Alimenti,5)),"")</f>
        <v/>
      </c>
      <c r="H21" s="184" t="str">
        <f t="shared" ref="H21:H35" si="15">IF($B21&lt;&gt;"",$C21/100*(VLOOKUP($B21,Alimenti,6)),"")</f>
        <v/>
      </c>
      <c r="I21" s="185" t="str">
        <f t="shared" si="5"/>
        <v/>
      </c>
      <c r="J21" s="185" t="str">
        <f t="shared" si="6"/>
        <v/>
      </c>
      <c r="K21" s="185" t="str">
        <f t="shared" si="7"/>
        <v/>
      </c>
      <c r="L21" s="186" t="str">
        <f t="shared" si="10"/>
        <v/>
      </c>
    </row>
    <row r="22" spans="1:12" ht="12.75" customHeight="1" x14ac:dyDescent="0.2">
      <c r="A22" s="188"/>
      <c r="B22" s="182"/>
      <c r="C22" s="183"/>
      <c r="D22" s="184" t="str">
        <f t="shared" si="11"/>
        <v/>
      </c>
      <c r="E22" s="184" t="str">
        <f t="shared" si="12"/>
        <v/>
      </c>
      <c r="F22" s="184" t="str">
        <f t="shared" si="13"/>
        <v/>
      </c>
      <c r="G22" s="184" t="str">
        <f t="shared" si="14"/>
        <v/>
      </c>
      <c r="H22" s="184" t="str">
        <f t="shared" si="15"/>
        <v/>
      </c>
      <c r="I22" s="185" t="str">
        <f t="shared" si="5"/>
        <v/>
      </c>
      <c r="J22" s="185" t="str">
        <f t="shared" si="6"/>
        <v/>
      </c>
      <c r="K22" s="185" t="str">
        <f t="shared" si="7"/>
        <v/>
      </c>
      <c r="L22" s="186" t="str">
        <f t="shared" si="10"/>
        <v/>
      </c>
    </row>
    <row r="23" spans="1:12" ht="12.75" customHeight="1" x14ac:dyDescent="0.2">
      <c r="A23" s="188"/>
      <c r="B23" s="182"/>
      <c r="C23" s="183"/>
      <c r="D23" s="184" t="str">
        <f t="shared" si="11"/>
        <v/>
      </c>
      <c r="E23" s="184" t="str">
        <f t="shared" si="12"/>
        <v/>
      </c>
      <c r="F23" s="184" t="str">
        <f t="shared" si="13"/>
        <v/>
      </c>
      <c r="G23" s="184" t="str">
        <f t="shared" si="14"/>
        <v/>
      </c>
      <c r="H23" s="184" t="str">
        <f t="shared" si="15"/>
        <v/>
      </c>
      <c r="I23" s="185" t="str">
        <f t="shared" si="5"/>
        <v/>
      </c>
      <c r="J23" s="185" t="str">
        <f t="shared" si="6"/>
        <v/>
      </c>
      <c r="K23" s="185" t="str">
        <f t="shared" si="7"/>
        <v/>
      </c>
      <c r="L23" s="186" t="str">
        <f t="shared" si="10"/>
        <v/>
      </c>
    </row>
    <row r="24" spans="1:12" ht="12.75" customHeight="1" x14ac:dyDescent="0.2">
      <c r="A24" s="188"/>
      <c r="B24" s="182"/>
      <c r="C24" s="183"/>
      <c r="D24" s="184" t="str">
        <f t="shared" si="11"/>
        <v/>
      </c>
      <c r="E24" s="184" t="str">
        <f t="shared" si="12"/>
        <v/>
      </c>
      <c r="F24" s="184" t="str">
        <f t="shared" si="13"/>
        <v/>
      </c>
      <c r="G24" s="184" t="str">
        <f t="shared" si="14"/>
        <v/>
      </c>
      <c r="H24" s="184" t="str">
        <f t="shared" si="15"/>
        <v/>
      </c>
      <c r="I24" s="185" t="str">
        <f t="shared" si="5"/>
        <v/>
      </c>
      <c r="J24" s="185" t="str">
        <f t="shared" si="6"/>
        <v/>
      </c>
      <c r="K24" s="185" t="str">
        <f t="shared" si="7"/>
        <v/>
      </c>
      <c r="L24" s="186" t="str">
        <f t="shared" si="10"/>
        <v/>
      </c>
    </row>
    <row r="25" spans="1:12" ht="12.75" customHeight="1" x14ac:dyDescent="0.2">
      <c r="A25" s="188"/>
      <c r="B25" s="182"/>
      <c r="C25" s="183"/>
      <c r="D25" s="184" t="str">
        <f t="shared" si="11"/>
        <v/>
      </c>
      <c r="E25" s="184" t="str">
        <f t="shared" si="12"/>
        <v/>
      </c>
      <c r="F25" s="184" t="str">
        <f t="shared" si="13"/>
        <v/>
      </c>
      <c r="G25" s="184" t="str">
        <f t="shared" si="14"/>
        <v/>
      </c>
      <c r="H25" s="184" t="str">
        <f t="shared" si="15"/>
        <v/>
      </c>
      <c r="I25" s="185" t="str">
        <f t="shared" si="5"/>
        <v/>
      </c>
      <c r="J25" s="185" t="str">
        <f t="shared" si="6"/>
        <v/>
      </c>
      <c r="K25" s="185" t="str">
        <f t="shared" si="7"/>
        <v/>
      </c>
      <c r="L25" s="186" t="str">
        <f t="shared" si="10"/>
        <v/>
      </c>
    </row>
    <row r="26" spans="1:12" ht="12.75" customHeight="1" x14ac:dyDescent="0.2">
      <c r="A26" s="188"/>
      <c r="B26" s="182"/>
      <c r="C26" s="183"/>
      <c r="D26" s="184" t="str">
        <f t="shared" si="11"/>
        <v/>
      </c>
      <c r="E26" s="184" t="str">
        <f t="shared" si="12"/>
        <v/>
      </c>
      <c r="F26" s="184" t="str">
        <f t="shared" si="13"/>
        <v/>
      </c>
      <c r="G26" s="184" t="str">
        <f t="shared" si="14"/>
        <v/>
      </c>
      <c r="H26" s="184" t="str">
        <f t="shared" si="15"/>
        <v/>
      </c>
      <c r="I26" s="185" t="str">
        <f t="shared" si="5"/>
        <v/>
      </c>
      <c r="J26" s="185" t="str">
        <f t="shared" si="6"/>
        <v/>
      </c>
      <c r="K26" s="185" t="str">
        <f t="shared" si="7"/>
        <v/>
      </c>
      <c r="L26" s="186" t="str">
        <f t="shared" si="10"/>
        <v/>
      </c>
    </row>
    <row r="27" spans="1:12" ht="12.75" customHeight="1" x14ac:dyDescent="0.2">
      <c r="A27" s="188"/>
      <c r="B27" s="182"/>
      <c r="C27" s="183"/>
      <c r="D27" s="184" t="str">
        <f t="shared" si="11"/>
        <v/>
      </c>
      <c r="E27" s="184" t="str">
        <f t="shared" si="12"/>
        <v/>
      </c>
      <c r="F27" s="184" t="str">
        <f t="shared" si="13"/>
        <v/>
      </c>
      <c r="G27" s="184" t="str">
        <f t="shared" si="14"/>
        <v/>
      </c>
      <c r="H27" s="184" t="str">
        <f t="shared" si="15"/>
        <v/>
      </c>
      <c r="I27" s="185" t="str">
        <f t="shared" si="5"/>
        <v/>
      </c>
      <c r="J27" s="185" t="str">
        <f t="shared" si="6"/>
        <v/>
      </c>
      <c r="K27" s="185" t="str">
        <f t="shared" si="7"/>
        <v/>
      </c>
      <c r="L27" s="186" t="str">
        <f t="shared" si="10"/>
        <v/>
      </c>
    </row>
    <row r="28" spans="1:12" ht="12.75" customHeight="1" x14ac:dyDescent="0.2">
      <c r="A28" s="188"/>
      <c r="B28" s="182"/>
      <c r="C28" s="183"/>
      <c r="D28" s="184" t="str">
        <f t="shared" si="11"/>
        <v/>
      </c>
      <c r="E28" s="184" t="str">
        <f t="shared" si="12"/>
        <v/>
      </c>
      <c r="F28" s="184" t="str">
        <f t="shared" si="13"/>
        <v/>
      </c>
      <c r="G28" s="184" t="str">
        <f t="shared" si="14"/>
        <v/>
      </c>
      <c r="H28" s="184" t="str">
        <f t="shared" si="15"/>
        <v/>
      </c>
      <c r="I28" s="185" t="str">
        <f t="shared" si="5"/>
        <v/>
      </c>
      <c r="J28" s="185" t="str">
        <f t="shared" si="6"/>
        <v/>
      </c>
      <c r="K28" s="185" t="str">
        <f t="shared" si="7"/>
        <v/>
      </c>
      <c r="L28" s="186" t="str">
        <f t="shared" si="10"/>
        <v/>
      </c>
    </row>
    <row r="29" spans="1:12" ht="12.75" customHeight="1" x14ac:dyDescent="0.2">
      <c r="A29" s="188"/>
      <c r="B29" s="182"/>
      <c r="C29" s="183"/>
      <c r="D29" s="184" t="str">
        <f t="shared" si="11"/>
        <v/>
      </c>
      <c r="E29" s="184" t="str">
        <f t="shared" si="12"/>
        <v/>
      </c>
      <c r="F29" s="184" t="str">
        <f t="shared" si="13"/>
        <v/>
      </c>
      <c r="G29" s="184" t="str">
        <f t="shared" si="14"/>
        <v/>
      </c>
      <c r="H29" s="184" t="str">
        <f t="shared" si="15"/>
        <v/>
      </c>
      <c r="I29" s="185" t="str">
        <f t="shared" si="5"/>
        <v/>
      </c>
      <c r="J29" s="185" t="str">
        <f t="shared" si="6"/>
        <v/>
      </c>
      <c r="K29" s="185" t="str">
        <f t="shared" si="7"/>
        <v/>
      </c>
      <c r="L29" s="186" t="str">
        <f t="shared" si="10"/>
        <v/>
      </c>
    </row>
    <row r="30" spans="1:12" ht="12.75" customHeight="1" x14ac:dyDescent="0.2">
      <c r="A30" s="188"/>
      <c r="B30" s="182"/>
      <c r="C30" s="183"/>
      <c r="D30" s="184" t="str">
        <f t="shared" si="11"/>
        <v/>
      </c>
      <c r="E30" s="184" t="str">
        <f t="shared" si="12"/>
        <v/>
      </c>
      <c r="F30" s="184" t="str">
        <f t="shared" si="13"/>
        <v/>
      </c>
      <c r="G30" s="184" t="str">
        <f t="shared" si="14"/>
        <v/>
      </c>
      <c r="H30" s="184" t="str">
        <f t="shared" si="15"/>
        <v/>
      </c>
      <c r="I30" s="185" t="str">
        <f t="shared" si="5"/>
        <v/>
      </c>
      <c r="J30" s="185" t="str">
        <f t="shared" si="6"/>
        <v/>
      </c>
      <c r="K30" s="185" t="str">
        <f t="shared" si="7"/>
        <v/>
      </c>
      <c r="L30" s="186" t="str">
        <f t="shared" si="10"/>
        <v/>
      </c>
    </row>
    <row r="31" spans="1:12" ht="12.75" customHeight="1" x14ac:dyDescent="0.2">
      <c r="A31" s="188"/>
      <c r="B31" s="182"/>
      <c r="C31" s="183"/>
      <c r="D31" s="184" t="str">
        <f t="shared" si="11"/>
        <v/>
      </c>
      <c r="E31" s="184" t="str">
        <f t="shared" si="12"/>
        <v/>
      </c>
      <c r="F31" s="184" t="str">
        <f t="shared" si="13"/>
        <v/>
      </c>
      <c r="G31" s="184" t="str">
        <f t="shared" si="14"/>
        <v/>
      </c>
      <c r="H31" s="184" t="str">
        <f t="shared" si="15"/>
        <v/>
      </c>
      <c r="I31" s="185" t="str">
        <f t="shared" si="5"/>
        <v/>
      </c>
      <c r="J31" s="185" t="str">
        <f t="shared" si="6"/>
        <v/>
      </c>
      <c r="K31" s="185" t="str">
        <f t="shared" si="7"/>
        <v/>
      </c>
      <c r="L31" s="186" t="str">
        <f t="shared" si="10"/>
        <v/>
      </c>
    </row>
    <row r="32" spans="1:12" ht="12.75" customHeight="1" x14ac:dyDescent="0.2">
      <c r="A32" s="188"/>
      <c r="B32" s="182"/>
      <c r="C32" s="183"/>
      <c r="D32" s="184" t="str">
        <f t="shared" si="11"/>
        <v/>
      </c>
      <c r="E32" s="184" t="str">
        <f t="shared" si="12"/>
        <v/>
      </c>
      <c r="F32" s="184" t="str">
        <f t="shared" si="13"/>
        <v/>
      </c>
      <c r="G32" s="184" t="str">
        <f t="shared" si="14"/>
        <v/>
      </c>
      <c r="H32" s="184" t="str">
        <f t="shared" si="15"/>
        <v/>
      </c>
      <c r="I32" s="185" t="str">
        <f t="shared" si="5"/>
        <v/>
      </c>
      <c r="J32" s="185" t="str">
        <f t="shared" si="6"/>
        <v/>
      </c>
      <c r="K32" s="185" t="str">
        <f t="shared" si="7"/>
        <v/>
      </c>
      <c r="L32" s="186" t="str">
        <f t="shared" si="10"/>
        <v/>
      </c>
    </row>
    <row r="33" spans="1:12" ht="12.75" customHeight="1" x14ac:dyDescent="0.2">
      <c r="A33" s="188"/>
      <c r="B33" s="182"/>
      <c r="C33" s="183"/>
      <c r="D33" s="184" t="str">
        <f t="shared" si="11"/>
        <v/>
      </c>
      <c r="E33" s="184" t="str">
        <f t="shared" si="12"/>
        <v/>
      </c>
      <c r="F33" s="184" t="str">
        <f t="shared" si="13"/>
        <v/>
      </c>
      <c r="G33" s="184" t="str">
        <f t="shared" si="14"/>
        <v/>
      </c>
      <c r="H33" s="184" t="str">
        <f t="shared" si="15"/>
        <v/>
      </c>
      <c r="I33" s="185" t="str">
        <f t="shared" si="5"/>
        <v/>
      </c>
      <c r="J33" s="185" t="str">
        <f t="shared" si="6"/>
        <v/>
      </c>
      <c r="K33" s="185" t="str">
        <f t="shared" si="7"/>
        <v/>
      </c>
      <c r="L33" s="186" t="str">
        <f t="shared" si="10"/>
        <v/>
      </c>
    </row>
    <row r="34" spans="1:12" ht="12.75" customHeight="1" x14ac:dyDescent="0.2">
      <c r="A34" s="188"/>
      <c r="B34" s="182"/>
      <c r="C34" s="183"/>
      <c r="D34" s="184" t="str">
        <f t="shared" si="11"/>
        <v/>
      </c>
      <c r="E34" s="184" t="str">
        <f t="shared" si="12"/>
        <v/>
      </c>
      <c r="F34" s="184" t="str">
        <f t="shared" si="13"/>
        <v/>
      </c>
      <c r="G34" s="184" t="str">
        <f t="shared" si="14"/>
        <v/>
      </c>
      <c r="H34" s="184" t="str">
        <f t="shared" si="15"/>
        <v/>
      </c>
      <c r="I34" s="185" t="str">
        <f t="shared" si="5"/>
        <v/>
      </c>
      <c r="J34" s="185" t="str">
        <f t="shared" si="6"/>
        <v/>
      </c>
      <c r="K34" s="185" t="str">
        <f t="shared" si="7"/>
        <v/>
      </c>
      <c r="L34" s="186" t="str">
        <f t="shared" si="10"/>
        <v/>
      </c>
    </row>
    <row r="35" spans="1:12" ht="12.75" customHeight="1" x14ac:dyDescent="0.2">
      <c r="A35" s="188"/>
      <c r="B35" s="182"/>
      <c r="C35" s="183"/>
      <c r="D35" s="184" t="str">
        <f t="shared" si="11"/>
        <v/>
      </c>
      <c r="E35" s="184" t="str">
        <f t="shared" si="12"/>
        <v/>
      </c>
      <c r="F35" s="184" t="str">
        <f t="shared" si="13"/>
        <v/>
      </c>
      <c r="G35" s="184" t="str">
        <f t="shared" si="14"/>
        <v/>
      </c>
      <c r="H35" s="184" t="str">
        <f t="shared" si="15"/>
        <v/>
      </c>
      <c r="I35" s="185" t="str">
        <f t="shared" si="5"/>
        <v/>
      </c>
      <c r="J35" s="185" t="str">
        <f t="shared" si="6"/>
        <v/>
      </c>
      <c r="K35" s="185" t="str">
        <f t="shared" si="7"/>
        <v/>
      </c>
      <c r="L35" s="186" t="str">
        <f t="shared" si="10"/>
        <v/>
      </c>
    </row>
    <row r="36" spans="1:12" ht="12.75" customHeight="1" x14ac:dyDescent="0.2">
      <c r="A36" s="196"/>
      <c r="B36" s="35" t="s">
        <v>328</v>
      </c>
      <c r="C36" s="189">
        <f t="shared" ref="C36:H36" si="16">SUM(C21:C35)</f>
        <v>0</v>
      </c>
      <c r="D36" s="190">
        <f t="shared" si="16"/>
        <v>0</v>
      </c>
      <c r="E36" s="190">
        <f t="shared" si="16"/>
        <v>0</v>
      </c>
      <c r="F36" s="190">
        <f t="shared" si="16"/>
        <v>0</v>
      </c>
      <c r="G36" s="190">
        <f t="shared" si="16"/>
        <v>0</v>
      </c>
      <c r="H36" s="190">
        <f t="shared" si="16"/>
        <v>0</v>
      </c>
      <c r="I36" s="191">
        <f t="shared" si="5"/>
        <v>0</v>
      </c>
      <c r="J36" s="191">
        <f t="shared" si="6"/>
        <v>0</v>
      </c>
      <c r="K36" s="191">
        <f t="shared" si="7"/>
        <v>0</v>
      </c>
      <c r="L36" s="70">
        <f>SUM(L21:L35)</f>
        <v>0</v>
      </c>
    </row>
    <row r="37" spans="1:12" ht="12.75" customHeight="1" x14ac:dyDescent="0.2">
      <c r="A37" s="196"/>
      <c r="B37" s="35" t="s">
        <v>336</v>
      </c>
      <c r="C37" s="189">
        <v>100</v>
      </c>
      <c r="D37" s="190">
        <f>IF(C36&lt;&gt;0,D36/C36*100,0)</f>
        <v>0</v>
      </c>
      <c r="E37" s="190">
        <f>IF(D36&lt;&gt;0,E36/C36*100,0)</f>
        <v>0</v>
      </c>
      <c r="F37" s="190">
        <f>IF(E36&lt;&gt;0,F36/C36*100,0)</f>
        <v>0</v>
      </c>
      <c r="G37" s="190">
        <f>IF(F36&lt;&gt;0,G36/C36*100,0)</f>
        <v>0</v>
      </c>
      <c r="H37" s="190">
        <f>IF(G36&lt;&gt;0,H36/D36*100,0)</f>
        <v>0</v>
      </c>
      <c r="I37" s="70">
        <f t="shared" si="5"/>
        <v>0</v>
      </c>
      <c r="J37" s="70">
        <f t="shared" si="6"/>
        <v>0</v>
      </c>
      <c r="K37" s="70">
        <f t="shared" si="7"/>
        <v>0</v>
      </c>
      <c r="L37" s="70">
        <f t="shared" ref="L37:L52" si="17">IF(D37&lt;&gt;"",D37/3.6,"")</f>
        <v>0</v>
      </c>
    </row>
    <row r="38" spans="1:12" ht="12.75" customHeight="1" x14ac:dyDescent="0.2">
      <c r="A38" s="188"/>
      <c r="B38" s="182"/>
      <c r="C38" s="183"/>
      <c r="D38" s="184" t="str">
        <f t="shared" ref="D38:D52" si="18">IF($B38&lt;&gt;"",$C38/100*(VLOOKUP($B38,Alimenti,2)),"")</f>
        <v/>
      </c>
      <c r="E38" s="184" t="str">
        <f t="shared" ref="E38:E52" si="19">IF($B38&lt;&gt;"",$C38/100*(VLOOKUP($B38,Alimenti,3)),"")</f>
        <v/>
      </c>
      <c r="F38" s="184" t="str">
        <f t="shared" ref="F38:F52" si="20">IF($B38&lt;&gt;"",$C38/100*(VLOOKUP($B38,Alimenti,4)),"")</f>
        <v/>
      </c>
      <c r="G38" s="184" t="str">
        <f t="shared" ref="G38:G52" si="21">IF($B38&lt;&gt;"",$C38/100*(VLOOKUP($B38,Alimenti,5)),"")</f>
        <v/>
      </c>
      <c r="H38" s="184" t="str">
        <f t="shared" ref="H38:H52" si="22">IF($B38&lt;&gt;"",$C38/100*(VLOOKUP($B38,Alimenti,6)),"")</f>
        <v/>
      </c>
      <c r="I38" s="185" t="str">
        <f t="shared" si="5"/>
        <v/>
      </c>
      <c r="J38" s="185" t="str">
        <f t="shared" si="6"/>
        <v/>
      </c>
      <c r="K38" s="185" t="str">
        <f t="shared" si="7"/>
        <v/>
      </c>
      <c r="L38" s="186" t="str">
        <f t="shared" si="17"/>
        <v/>
      </c>
    </row>
    <row r="39" spans="1:12" ht="12.75" customHeight="1" x14ac:dyDescent="0.2">
      <c r="A39" s="188"/>
      <c r="B39" s="182"/>
      <c r="C39" s="183"/>
      <c r="D39" s="184" t="str">
        <f t="shared" si="18"/>
        <v/>
      </c>
      <c r="E39" s="184" t="str">
        <f t="shared" si="19"/>
        <v/>
      </c>
      <c r="F39" s="184" t="str">
        <f t="shared" si="20"/>
        <v/>
      </c>
      <c r="G39" s="184" t="str">
        <f t="shared" si="21"/>
        <v/>
      </c>
      <c r="H39" s="184" t="str">
        <f t="shared" si="22"/>
        <v/>
      </c>
      <c r="I39" s="185" t="str">
        <f t="shared" si="5"/>
        <v/>
      </c>
      <c r="J39" s="185" t="str">
        <f t="shared" si="6"/>
        <v/>
      </c>
      <c r="K39" s="185" t="str">
        <f t="shared" si="7"/>
        <v/>
      </c>
      <c r="L39" s="186" t="str">
        <f t="shared" si="17"/>
        <v/>
      </c>
    </row>
    <row r="40" spans="1:12" ht="12.75" customHeight="1" x14ac:dyDescent="0.2">
      <c r="A40" s="188"/>
      <c r="B40" s="182"/>
      <c r="C40" s="183"/>
      <c r="D40" s="184" t="str">
        <f t="shared" si="18"/>
        <v/>
      </c>
      <c r="E40" s="184" t="str">
        <f t="shared" si="19"/>
        <v/>
      </c>
      <c r="F40" s="184" t="str">
        <f t="shared" si="20"/>
        <v/>
      </c>
      <c r="G40" s="184" t="str">
        <f t="shared" si="21"/>
        <v/>
      </c>
      <c r="H40" s="184" t="str">
        <f t="shared" si="22"/>
        <v/>
      </c>
      <c r="I40" s="185" t="str">
        <f t="shared" si="5"/>
        <v/>
      </c>
      <c r="J40" s="185" t="str">
        <f t="shared" si="6"/>
        <v/>
      </c>
      <c r="K40" s="185" t="str">
        <f t="shared" si="7"/>
        <v/>
      </c>
      <c r="L40" s="186" t="str">
        <f t="shared" si="17"/>
        <v/>
      </c>
    </row>
    <row r="41" spans="1:12" ht="12.75" customHeight="1" x14ac:dyDescent="0.2">
      <c r="A41" s="188"/>
      <c r="B41" s="182"/>
      <c r="C41" s="183"/>
      <c r="D41" s="184" t="str">
        <f t="shared" si="18"/>
        <v/>
      </c>
      <c r="E41" s="184" t="str">
        <f t="shared" si="19"/>
        <v/>
      </c>
      <c r="F41" s="184" t="str">
        <f t="shared" si="20"/>
        <v/>
      </c>
      <c r="G41" s="184" t="str">
        <f t="shared" si="21"/>
        <v/>
      </c>
      <c r="H41" s="184" t="str">
        <f t="shared" si="22"/>
        <v/>
      </c>
      <c r="I41" s="185" t="str">
        <f t="shared" si="5"/>
        <v/>
      </c>
      <c r="J41" s="185" t="str">
        <f t="shared" si="6"/>
        <v/>
      </c>
      <c r="K41" s="185" t="str">
        <f t="shared" si="7"/>
        <v/>
      </c>
      <c r="L41" s="186" t="str">
        <f t="shared" si="17"/>
        <v/>
      </c>
    </row>
    <row r="42" spans="1:12" ht="12.75" customHeight="1" x14ac:dyDescent="0.2">
      <c r="A42" s="188"/>
      <c r="B42" s="182"/>
      <c r="C42" s="183"/>
      <c r="D42" s="184" t="str">
        <f t="shared" si="18"/>
        <v/>
      </c>
      <c r="E42" s="184" t="str">
        <f t="shared" si="19"/>
        <v/>
      </c>
      <c r="F42" s="184" t="str">
        <f t="shared" si="20"/>
        <v/>
      </c>
      <c r="G42" s="184" t="str">
        <f t="shared" si="21"/>
        <v/>
      </c>
      <c r="H42" s="184" t="str">
        <f t="shared" si="22"/>
        <v/>
      </c>
      <c r="I42" s="185" t="str">
        <f t="shared" si="5"/>
        <v/>
      </c>
      <c r="J42" s="185" t="str">
        <f t="shared" si="6"/>
        <v/>
      </c>
      <c r="K42" s="185" t="str">
        <f t="shared" si="7"/>
        <v/>
      </c>
      <c r="L42" s="186" t="str">
        <f t="shared" si="17"/>
        <v/>
      </c>
    </row>
    <row r="43" spans="1:12" ht="12.75" customHeight="1" x14ac:dyDescent="0.2">
      <c r="A43" s="188"/>
      <c r="B43" s="182"/>
      <c r="C43" s="183"/>
      <c r="D43" s="184" t="str">
        <f t="shared" si="18"/>
        <v/>
      </c>
      <c r="E43" s="184" t="str">
        <f t="shared" si="19"/>
        <v/>
      </c>
      <c r="F43" s="184" t="str">
        <f t="shared" si="20"/>
        <v/>
      </c>
      <c r="G43" s="184" t="str">
        <f t="shared" si="21"/>
        <v/>
      </c>
      <c r="H43" s="184" t="str">
        <f t="shared" si="22"/>
        <v/>
      </c>
      <c r="I43" s="185" t="str">
        <f t="shared" si="5"/>
        <v/>
      </c>
      <c r="J43" s="185" t="str">
        <f t="shared" si="6"/>
        <v/>
      </c>
      <c r="K43" s="185" t="str">
        <f t="shared" si="7"/>
        <v/>
      </c>
      <c r="L43" s="186" t="str">
        <f t="shared" si="17"/>
        <v/>
      </c>
    </row>
    <row r="44" spans="1:12" ht="12.75" customHeight="1" x14ac:dyDescent="0.2">
      <c r="A44" s="188"/>
      <c r="B44" s="182"/>
      <c r="C44" s="183"/>
      <c r="D44" s="184" t="str">
        <f t="shared" si="18"/>
        <v/>
      </c>
      <c r="E44" s="184" t="str">
        <f t="shared" si="19"/>
        <v/>
      </c>
      <c r="F44" s="184" t="str">
        <f t="shared" si="20"/>
        <v/>
      </c>
      <c r="G44" s="184" t="str">
        <f t="shared" si="21"/>
        <v/>
      </c>
      <c r="H44" s="184" t="str">
        <f t="shared" si="22"/>
        <v/>
      </c>
      <c r="I44" s="185" t="str">
        <f t="shared" si="5"/>
        <v/>
      </c>
      <c r="J44" s="185" t="str">
        <f t="shared" si="6"/>
        <v/>
      </c>
      <c r="K44" s="185" t="str">
        <f t="shared" si="7"/>
        <v/>
      </c>
      <c r="L44" s="186" t="str">
        <f t="shared" si="17"/>
        <v/>
      </c>
    </row>
    <row r="45" spans="1:12" ht="12.75" customHeight="1" x14ac:dyDescent="0.2">
      <c r="A45" s="188"/>
      <c r="B45" s="182"/>
      <c r="C45" s="183"/>
      <c r="D45" s="184" t="str">
        <f t="shared" si="18"/>
        <v/>
      </c>
      <c r="E45" s="184" t="str">
        <f t="shared" si="19"/>
        <v/>
      </c>
      <c r="F45" s="184" t="str">
        <f t="shared" si="20"/>
        <v/>
      </c>
      <c r="G45" s="184" t="str">
        <f t="shared" si="21"/>
        <v/>
      </c>
      <c r="H45" s="184" t="str">
        <f t="shared" si="22"/>
        <v/>
      </c>
      <c r="I45" s="185" t="str">
        <f t="shared" si="5"/>
        <v/>
      </c>
      <c r="J45" s="185" t="str">
        <f t="shared" si="6"/>
        <v/>
      </c>
      <c r="K45" s="185" t="str">
        <f t="shared" si="7"/>
        <v/>
      </c>
      <c r="L45" s="186" t="str">
        <f t="shared" si="17"/>
        <v/>
      </c>
    </row>
    <row r="46" spans="1:12" ht="12.75" customHeight="1" x14ac:dyDescent="0.2">
      <c r="A46" s="188"/>
      <c r="B46" s="182"/>
      <c r="C46" s="183"/>
      <c r="D46" s="184" t="str">
        <f t="shared" si="18"/>
        <v/>
      </c>
      <c r="E46" s="184" t="str">
        <f t="shared" si="19"/>
        <v/>
      </c>
      <c r="F46" s="184" t="str">
        <f t="shared" si="20"/>
        <v/>
      </c>
      <c r="G46" s="184" t="str">
        <f t="shared" si="21"/>
        <v/>
      </c>
      <c r="H46" s="184" t="str">
        <f t="shared" si="22"/>
        <v/>
      </c>
      <c r="I46" s="185" t="str">
        <f t="shared" si="5"/>
        <v/>
      </c>
      <c r="J46" s="185" t="str">
        <f t="shared" si="6"/>
        <v/>
      </c>
      <c r="K46" s="185" t="str">
        <f t="shared" si="7"/>
        <v/>
      </c>
      <c r="L46" s="186" t="str">
        <f t="shared" si="17"/>
        <v/>
      </c>
    </row>
    <row r="47" spans="1:12" ht="12.75" customHeight="1" x14ac:dyDescent="0.2">
      <c r="A47" s="188"/>
      <c r="B47" s="182"/>
      <c r="C47" s="183"/>
      <c r="D47" s="184" t="str">
        <f t="shared" si="18"/>
        <v/>
      </c>
      <c r="E47" s="184" t="str">
        <f t="shared" si="19"/>
        <v/>
      </c>
      <c r="F47" s="184" t="str">
        <f t="shared" si="20"/>
        <v/>
      </c>
      <c r="G47" s="184" t="str">
        <f t="shared" si="21"/>
        <v/>
      </c>
      <c r="H47" s="184" t="str">
        <f t="shared" si="22"/>
        <v/>
      </c>
      <c r="I47" s="185" t="str">
        <f t="shared" si="5"/>
        <v/>
      </c>
      <c r="J47" s="185" t="str">
        <f t="shared" si="6"/>
        <v/>
      </c>
      <c r="K47" s="185" t="str">
        <f t="shared" si="7"/>
        <v/>
      </c>
      <c r="L47" s="186" t="str">
        <f t="shared" si="17"/>
        <v/>
      </c>
    </row>
    <row r="48" spans="1:12" ht="12.75" customHeight="1" x14ac:dyDescent="0.2">
      <c r="A48" s="188"/>
      <c r="B48" s="182"/>
      <c r="C48" s="183"/>
      <c r="D48" s="184" t="str">
        <f t="shared" si="18"/>
        <v/>
      </c>
      <c r="E48" s="184" t="str">
        <f t="shared" si="19"/>
        <v/>
      </c>
      <c r="F48" s="184" t="str">
        <f t="shared" si="20"/>
        <v/>
      </c>
      <c r="G48" s="184" t="str">
        <f t="shared" si="21"/>
        <v/>
      </c>
      <c r="H48" s="184" t="str">
        <f t="shared" si="22"/>
        <v/>
      </c>
      <c r="I48" s="185" t="str">
        <f t="shared" si="5"/>
        <v/>
      </c>
      <c r="J48" s="185" t="str">
        <f t="shared" si="6"/>
        <v/>
      </c>
      <c r="K48" s="185" t="str">
        <f t="shared" si="7"/>
        <v/>
      </c>
      <c r="L48" s="186" t="str">
        <f t="shared" si="17"/>
        <v/>
      </c>
    </row>
    <row r="49" spans="1:12" ht="12.75" customHeight="1" x14ac:dyDescent="0.2">
      <c r="A49" s="188"/>
      <c r="B49" s="182"/>
      <c r="C49" s="183"/>
      <c r="D49" s="184" t="str">
        <f t="shared" si="18"/>
        <v/>
      </c>
      <c r="E49" s="184" t="str">
        <f t="shared" si="19"/>
        <v/>
      </c>
      <c r="F49" s="184" t="str">
        <f t="shared" si="20"/>
        <v/>
      </c>
      <c r="G49" s="184" t="str">
        <f t="shared" si="21"/>
        <v/>
      </c>
      <c r="H49" s="184" t="str">
        <f t="shared" si="22"/>
        <v/>
      </c>
      <c r="I49" s="185" t="str">
        <f t="shared" si="5"/>
        <v/>
      </c>
      <c r="J49" s="185" t="str">
        <f t="shared" si="6"/>
        <v/>
      </c>
      <c r="K49" s="185" t="str">
        <f t="shared" si="7"/>
        <v/>
      </c>
      <c r="L49" s="186" t="str">
        <f t="shared" si="17"/>
        <v/>
      </c>
    </row>
    <row r="50" spans="1:12" ht="12.75" customHeight="1" x14ac:dyDescent="0.2">
      <c r="A50" s="188"/>
      <c r="B50" s="182"/>
      <c r="C50" s="183"/>
      <c r="D50" s="184" t="str">
        <f t="shared" si="18"/>
        <v/>
      </c>
      <c r="E50" s="184" t="str">
        <f t="shared" si="19"/>
        <v/>
      </c>
      <c r="F50" s="184" t="str">
        <f t="shared" si="20"/>
        <v/>
      </c>
      <c r="G50" s="184" t="str">
        <f t="shared" si="21"/>
        <v/>
      </c>
      <c r="H50" s="184" t="str">
        <f t="shared" si="22"/>
        <v/>
      </c>
      <c r="I50" s="185" t="str">
        <f t="shared" si="5"/>
        <v/>
      </c>
      <c r="J50" s="185" t="str">
        <f t="shared" si="6"/>
        <v/>
      </c>
      <c r="K50" s="185" t="str">
        <f t="shared" si="7"/>
        <v/>
      </c>
      <c r="L50" s="186" t="str">
        <f t="shared" si="17"/>
        <v/>
      </c>
    </row>
    <row r="51" spans="1:12" ht="12.75" customHeight="1" x14ac:dyDescent="0.2">
      <c r="A51" s="188"/>
      <c r="B51" s="182"/>
      <c r="C51" s="183"/>
      <c r="D51" s="184" t="str">
        <f t="shared" si="18"/>
        <v/>
      </c>
      <c r="E51" s="184" t="str">
        <f t="shared" si="19"/>
        <v/>
      </c>
      <c r="F51" s="184" t="str">
        <f t="shared" si="20"/>
        <v/>
      </c>
      <c r="G51" s="184" t="str">
        <f t="shared" si="21"/>
        <v/>
      </c>
      <c r="H51" s="184" t="str">
        <f t="shared" si="22"/>
        <v/>
      </c>
      <c r="I51" s="185" t="str">
        <f t="shared" si="5"/>
        <v/>
      </c>
      <c r="J51" s="185" t="str">
        <f t="shared" si="6"/>
        <v/>
      </c>
      <c r="K51" s="185" t="str">
        <f t="shared" si="7"/>
        <v/>
      </c>
      <c r="L51" s="186" t="str">
        <f t="shared" si="17"/>
        <v/>
      </c>
    </row>
    <row r="52" spans="1:12" ht="12.75" customHeight="1" x14ac:dyDescent="0.2">
      <c r="A52" s="188"/>
      <c r="B52" s="182"/>
      <c r="C52" s="183"/>
      <c r="D52" s="184" t="str">
        <f t="shared" si="18"/>
        <v/>
      </c>
      <c r="E52" s="184" t="str">
        <f t="shared" si="19"/>
        <v/>
      </c>
      <c r="F52" s="184" t="str">
        <f t="shared" si="20"/>
        <v/>
      </c>
      <c r="G52" s="184" t="str">
        <f t="shared" si="21"/>
        <v/>
      </c>
      <c r="H52" s="184" t="str">
        <f t="shared" si="22"/>
        <v/>
      </c>
      <c r="I52" s="185" t="str">
        <f t="shared" si="5"/>
        <v/>
      </c>
      <c r="J52" s="185" t="str">
        <f t="shared" si="6"/>
        <v/>
      </c>
      <c r="K52" s="185" t="str">
        <f t="shared" si="7"/>
        <v/>
      </c>
      <c r="L52" s="186" t="str">
        <f t="shared" si="17"/>
        <v/>
      </c>
    </row>
    <row r="53" spans="1:12" ht="12.75" customHeight="1" x14ac:dyDescent="0.2">
      <c r="A53" s="196"/>
      <c r="B53" s="35" t="s">
        <v>328</v>
      </c>
      <c r="C53" s="189">
        <f t="shared" ref="C53:H53" si="23">SUM(C38:C52)</f>
        <v>0</v>
      </c>
      <c r="D53" s="190">
        <f t="shared" si="23"/>
        <v>0</v>
      </c>
      <c r="E53" s="190">
        <f t="shared" si="23"/>
        <v>0</v>
      </c>
      <c r="F53" s="190">
        <f t="shared" si="23"/>
        <v>0</v>
      </c>
      <c r="G53" s="190">
        <f t="shared" si="23"/>
        <v>0</v>
      </c>
      <c r="H53" s="190">
        <f t="shared" si="23"/>
        <v>0</v>
      </c>
      <c r="I53" s="191">
        <f t="shared" si="5"/>
        <v>0</v>
      </c>
      <c r="J53" s="191">
        <f t="shared" si="6"/>
        <v>0</v>
      </c>
      <c r="K53" s="191">
        <f t="shared" si="7"/>
        <v>0</v>
      </c>
      <c r="L53" s="70">
        <f>SUM(L38:L52)</f>
        <v>0</v>
      </c>
    </row>
    <row r="54" spans="1:12" ht="12.75" customHeight="1" x14ac:dyDescent="0.2">
      <c r="A54" s="196"/>
      <c r="B54" s="35" t="s">
        <v>336</v>
      </c>
      <c r="C54" s="189">
        <v>100</v>
      </c>
      <c r="D54" s="190">
        <f>IF(C53&lt;&gt;0,D53/C53*100,0)</f>
        <v>0</v>
      </c>
      <c r="E54" s="190">
        <f>IF(D53&lt;&gt;0,E53/C53*100,0)</f>
        <v>0</v>
      </c>
      <c r="F54" s="190">
        <f>IF(E53&lt;&gt;0,F53/C53*100,0)</f>
        <v>0</v>
      </c>
      <c r="G54" s="190">
        <f>IF(F53&lt;&gt;0,G53/C53*100,0)</f>
        <v>0</v>
      </c>
      <c r="H54" s="190">
        <f>IF(G53&lt;&gt;0,H53/D53*100,0)</f>
        <v>0</v>
      </c>
      <c r="I54" s="70">
        <f t="shared" si="5"/>
        <v>0</v>
      </c>
      <c r="J54" s="70">
        <f t="shared" si="6"/>
        <v>0</v>
      </c>
      <c r="K54" s="70">
        <f t="shared" si="7"/>
        <v>0</v>
      </c>
      <c r="L54" s="70">
        <f t="shared" ref="L54:L69" si="24">IF(D54&lt;&gt;"",D54/3.6,"")</f>
        <v>0</v>
      </c>
    </row>
    <row r="55" spans="1:12" ht="12.75" customHeight="1" x14ac:dyDescent="0.2">
      <c r="A55" s="188"/>
      <c r="B55" s="182"/>
      <c r="C55" s="183"/>
      <c r="D55" s="184" t="str">
        <f t="shared" ref="D55:D69" si="25">IF($B55&lt;&gt;"",$C55/100*(VLOOKUP($B55,Alimenti,2)),"")</f>
        <v/>
      </c>
      <c r="E55" s="184" t="str">
        <f t="shared" ref="E55:E69" si="26">IF($B55&lt;&gt;"",$C55/100*(VLOOKUP($B55,Alimenti,3)),"")</f>
        <v/>
      </c>
      <c r="F55" s="184" t="str">
        <f t="shared" ref="F55:F69" si="27">IF($B55&lt;&gt;"",$C55/100*(VLOOKUP($B55,Alimenti,4)),"")</f>
        <v/>
      </c>
      <c r="G55" s="184" t="str">
        <f t="shared" ref="G55:G69" si="28">IF($B55&lt;&gt;"",$C55/100*(VLOOKUP($B55,Alimenti,5)),"")</f>
        <v/>
      </c>
      <c r="H55" s="184" t="str">
        <f t="shared" ref="H55:H69" si="29">IF($B55&lt;&gt;"",$C55/100*(VLOOKUP($B55,Alimenti,6)),"")</f>
        <v/>
      </c>
      <c r="I55" s="185" t="str">
        <f t="shared" si="5"/>
        <v/>
      </c>
      <c r="J55" s="185" t="str">
        <f t="shared" si="6"/>
        <v/>
      </c>
      <c r="K55" s="185" t="str">
        <f t="shared" si="7"/>
        <v/>
      </c>
      <c r="L55" s="186" t="str">
        <f t="shared" si="24"/>
        <v/>
      </c>
    </row>
    <row r="56" spans="1:12" ht="12.75" customHeight="1" x14ac:dyDescent="0.2">
      <c r="A56" s="188"/>
      <c r="B56" s="182"/>
      <c r="C56" s="183"/>
      <c r="D56" s="184" t="str">
        <f t="shared" si="25"/>
        <v/>
      </c>
      <c r="E56" s="184" t="str">
        <f t="shared" si="26"/>
        <v/>
      </c>
      <c r="F56" s="184" t="str">
        <f t="shared" si="27"/>
        <v/>
      </c>
      <c r="G56" s="184" t="str">
        <f t="shared" si="28"/>
        <v/>
      </c>
      <c r="H56" s="184" t="str">
        <f t="shared" si="29"/>
        <v/>
      </c>
      <c r="I56" s="185" t="str">
        <f t="shared" si="5"/>
        <v/>
      </c>
      <c r="J56" s="185" t="str">
        <f t="shared" si="6"/>
        <v/>
      </c>
      <c r="K56" s="185" t="str">
        <f t="shared" si="7"/>
        <v/>
      </c>
      <c r="L56" s="186" t="str">
        <f t="shared" si="24"/>
        <v/>
      </c>
    </row>
    <row r="57" spans="1:12" ht="12.75" customHeight="1" x14ac:dyDescent="0.2">
      <c r="A57" s="188"/>
      <c r="B57" s="182"/>
      <c r="C57" s="183"/>
      <c r="D57" s="184" t="str">
        <f t="shared" si="25"/>
        <v/>
      </c>
      <c r="E57" s="184" t="str">
        <f t="shared" si="26"/>
        <v/>
      </c>
      <c r="F57" s="184" t="str">
        <f t="shared" si="27"/>
        <v/>
      </c>
      <c r="G57" s="184" t="str">
        <f t="shared" si="28"/>
        <v/>
      </c>
      <c r="H57" s="184" t="str">
        <f t="shared" si="29"/>
        <v/>
      </c>
      <c r="I57" s="185" t="str">
        <f t="shared" si="5"/>
        <v/>
      </c>
      <c r="J57" s="185" t="str">
        <f t="shared" si="6"/>
        <v/>
      </c>
      <c r="K57" s="185" t="str">
        <f t="shared" si="7"/>
        <v/>
      </c>
      <c r="L57" s="186" t="str">
        <f t="shared" si="24"/>
        <v/>
      </c>
    </row>
    <row r="58" spans="1:12" ht="12.75" customHeight="1" x14ac:dyDescent="0.2">
      <c r="A58" s="188"/>
      <c r="B58" s="182"/>
      <c r="C58" s="183"/>
      <c r="D58" s="184" t="str">
        <f t="shared" si="25"/>
        <v/>
      </c>
      <c r="E58" s="184" t="str">
        <f t="shared" si="26"/>
        <v/>
      </c>
      <c r="F58" s="184" t="str">
        <f t="shared" si="27"/>
        <v/>
      </c>
      <c r="G58" s="184" t="str">
        <f t="shared" si="28"/>
        <v/>
      </c>
      <c r="H58" s="184" t="str">
        <f t="shared" si="29"/>
        <v/>
      </c>
      <c r="I58" s="185" t="str">
        <f t="shared" si="5"/>
        <v/>
      </c>
      <c r="J58" s="185" t="str">
        <f t="shared" si="6"/>
        <v/>
      </c>
      <c r="K58" s="185" t="str">
        <f t="shared" si="7"/>
        <v/>
      </c>
      <c r="L58" s="186" t="str">
        <f t="shared" si="24"/>
        <v/>
      </c>
    </row>
    <row r="59" spans="1:12" ht="12.75" customHeight="1" x14ac:dyDescent="0.2">
      <c r="A59" s="188"/>
      <c r="B59" s="182"/>
      <c r="C59" s="183"/>
      <c r="D59" s="184" t="str">
        <f t="shared" si="25"/>
        <v/>
      </c>
      <c r="E59" s="184" t="str">
        <f t="shared" si="26"/>
        <v/>
      </c>
      <c r="F59" s="184" t="str">
        <f t="shared" si="27"/>
        <v/>
      </c>
      <c r="G59" s="184" t="str">
        <f t="shared" si="28"/>
        <v/>
      </c>
      <c r="H59" s="184" t="str">
        <f t="shared" si="29"/>
        <v/>
      </c>
      <c r="I59" s="185" t="str">
        <f t="shared" si="5"/>
        <v/>
      </c>
      <c r="J59" s="185" t="str">
        <f t="shared" si="6"/>
        <v/>
      </c>
      <c r="K59" s="185" t="str">
        <f t="shared" si="7"/>
        <v/>
      </c>
      <c r="L59" s="186" t="str">
        <f t="shared" si="24"/>
        <v/>
      </c>
    </row>
    <row r="60" spans="1:12" ht="12.75" customHeight="1" x14ac:dyDescent="0.2">
      <c r="A60" s="188"/>
      <c r="B60" s="182"/>
      <c r="C60" s="183"/>
      <c r="D60" s="184" t="str">
        <f t="shared" si="25"/>
        <v/>
      </c>
      <c r="E60" s="184" t="str">
        <f t="shared" si="26"/>
        <v/>
      </c>
      <c r="F60" s="184" t="str">
        <f t="shared" si="27"/>
        <v/>
      </c>
      <c r="G60" s="184" t="str">
        <f t="shared" si="28"/>
        <v/>
      </c>
      <c r="H60" s="184" t="str">
        <f t="shared" si="29"/>
        <v/>
      </c>
      <c r="I60" s="185" t="str">
        <f t="shared" si="5"/>
        <v/>
      </c>
      <c r="J60" s="185" t="str">
        <f t="shared" si="6"/>
        <v/>
      </c>
      <c r="K60" s="185" t="str">
        <f t="shared" si="7"/>
        <v/>
      </c>
      <c r="L60" s="186" t="str">
        <f t="shared" si="24"/>
        <v/>
      </c>
    </row>
    <row r="61" spans="1:12" ht="12.75" customHeight="1" x14ac:dyDescent="0.2">
      <c r="A61" s="188"/>
      <c r="B61" s="182"/>
      <c r="C61" s="183"/>
      <c r="D61" s="184" t="str">
        <f t="shared" si="25"/>
        <v/>
      </c>
      <c r="E61" s="184" t="str">
        <f t="shared" si="26"/>
        <v/>
      </c>
      <c r="F61" s="184" t="str">
        <f t="shared" si="27"/>
        <v/>
      </c>
      <c r="G61" s="184" t="str">
        <f t="shared" si="28"/>
        <v/>
      </c>
      <c r="H61" s="184" t="str">
        <f t="shared" si="29"/>
        <v/>
      </c>
      <c r="I61" s="185" t="str">
        <f t="shared" si="5"/>
        <v/>
      </c>
      <c r="J61" s="185" t="str">
        <f t="shared" si="6"/>
        <v/>
      </c>
      <c r="K61" s="185" t="str">
        <f t="shared" si="7"/>
        <v/>
      </c>
      <c r="L61" s="186" t="str">
        <f t="shared" si="24"/>
        <v/>
      </c>
    </row>
    <row r="62" spans="1:12" ht="12.75" customHeight="1" x14ac:dyDescent="0.2">
      <c r="A62" s="188"/>
      <c r="B62" s="182"/>
      <c r="C62" s="183"/>
      <c r="D62" s="184" t="str">
        <f t="shared" si="25"/>
        <v/>
      </c>
      <c r="E62" s="184" t="str">
        <f t="shared" si="26"/>
        <v/>
      </c>
      <c r="F62" s="184" t="str">
        <f t="shared" si="27"/>
        <v/>
      </c>
      <c r="G62" s="184" t="str">
        <f t="shared" si="28"/>
        <v/>
      </c>
      <c r="H62" s="184" t="str">
        <f t="shared" si="29"/>
        <v/>
      </c>
      <c r="I62" s="185" t="str">
        <f t="shared" si="5"/>
        <v/>
      </c>
      <c r="J62" s="185" t="str">
        <f t="shared" si="6"/>
        <v/>
      </c>
      <c r="K62" s="185" t="str">
        <f t="shared" si="7"/>
        <v/>
      </c>
      <c r="L62" s="186" t="str">
        <f t="shared" si="24"/>
        <v/>
      </c>
    </row>
    <row r="63" spans="1:12" ht="12.75" customHeight="1" x14ac:dyDescent="0.2">
      <c r="A63" s="188"/>
      <c r="B63" s="182"/>
      <c r="C63" s="183"/>
      <c r="D63" s="184" t="str">
        <f t="shared" si="25"/>
        <v/>
      </c>
      <c r="E63" s="184" t="str">
        <f t="shared" si="26"/>
        <v/>
      </c>
      <c r="F63" s="184" t="str">
        <f t="shared" si="27"/>
        <v/>
      </c>
      <c r="G63" s="184" t="str">
        <f t="shared" si="28"/>
        <v/>
      </c>
      <c r="H63" s="184" t="str">
        <f t="shared" si="29"/>
        <v/>
      </c>
      <c r="I63" s="185" t="str">
        <f t="shared" si="5"/>
        <v/>
      </c>
      <c r="J63" s="185" t="str">
        <f t="shared" si="6"/>
        <v/>
      </c>
      <c r="K63" s="185" t="str">
        <f t="shared" si="7"/>
        <v/>
      </c>
      <c r="L63" s="186" t="str">
        <f t="shared" si="24"/>
        <v/>
      </c>
    </row>
    <row r="64" spans="1:12" ht="12.75" customHeight="1" x14ac:dyDescent="0.2">
      <c r="A64" s="188"/>
      <c r="B64" s="182"/>
      <c r="C64" s="183"/>
      <c r="D64" s="184" t="str">
        <f t="shared" si="25"/>
        <v/>
      </c>
      <c r="E64" s="184" t="str">
        <f t="shared" si="26"/>
        <v/>
      </c>
      <c r="F64" s="184" t="str">
        <f t="shared" si="27"/>
        <v/>
      </c>
      <c r="G64" s="184" t="str">
        <f t="shared" si="28"/>
        <v/>
      </c>
      <c r="H64" s="184" t="str">
        <f t="shared" si="29"/>
        <v/>
      </c>
      <c r="I64" s="185" t="str">
        <f t="shared" si="5"/>
        <v/>
      </c>
      <c r="J64" s="185" t="str">
        <f t="shared" si="6"/>
        <v/>
      </c>
      <c r="K64" s="185" t="str">
        <f t="shared" si="7"/>
        <v/>
      </c>
      <c r="L64" s="186" t="str">
        <f t="shared" si="24"/>
        <v/>
      </c>
    </row>
    <row r="65" spans="1:12" ht="12.75" customHeight="1" x14ac:dyDescent="0.2">
      <c r="A65" s="188"/>
      <c r="B65" s="182"/>
      <c r="C65" s="183"/>
      <c r="D65" s="184" t="str">
        <f t="shared" si="25"/>
        <v/>
      </c>
      <c r="E65" s="184" t="str">
        <f t="shared" si="26"/>
        <v/>
      </c>
      <c r="F65" s="184" t="str">
        <f t="shared" si="27"/>
        <v/>
      </c>
      <c r="G65" s="184" t="str">
        <f t="shared" si="28"/>
        <v/>
      </c>
      <c r="H65" s="184" t="str">
        <f t="shared" si="29"/>
        <v/>
      </c>
      <c r="I65" s="185" t="str">
        <f t="shared" si="5"/>
        <v/>
      </c>
      <c r="J65" s="185" t="str">
        <f t="shared" si="6"/>
        <v/>
      </c>
      <c r="K65" s="185" t="str">
        <f t="shared" si="7"/>
        <v/>
      </c>
      <c r="L65" s="186" t="str">
        <f t="shared" si="24"/>
        <v/>
      </c>
    </row>
    <row r="66" spans="1:12" ht="12.75" customHeight="1" x14ac:dyDescent="0.2">
      <c r="A66" s="188"/>
      <c r="B66" s="182"/>
      <c r="C66" s="183"/>
      <c r="D66" s="184" t="str">
        <f t="shared" si="25"/>
        <v/>
      </c>
      <c r="E66" s="184" t="str">
        <f t="shared" si="26"/>
        <v/>
      </c>
      <c r="F66" s="184" t="str">
        <f t="shared" si="27"/>
        <v/>
      </c>
      <c r="G66" s="184" t="str">
        <f t="shared" si="28"/>
        <v/>
      </c>
      <c r="H66" s="184" t="str">
        <f t="shared" si="29"/>
        <v/>
      </c>
      <c r="I66" s="185" t="str">
        <f t="shared" si="5"/>
        <v/>
      </c>
      <c r="J66" s="185" t="str">
        <f t="shared" si="6"/>
        <v/>
      </c>
      <c r="K66" s="185" t="str">
        <f t="shared" si="7"/>
        <v/>
      </c>
      <c r="L66" s="186" t="str">
        <f t="shared" si="24"/>
        <v/>
      </c>
    </row>
    <row r="67" spans="1:12" ht="12.75" customHeight="1" x14ac:dyDescent="0.2">
      <c r="A67" s="188"/>
      <c r="B67" s="182"/>
      <c r="C67" s="183"/>
      <c r="D67" s="184" t="str">
        <f t="shared" si="25"/>
        <v/>
      </c>
      <c r="E67" s="184" t="str">
        <f t="shared" si="26"/>
        <v/>
      </c>
      <c r="F67" s="184" t="str">
        <f t="shared" si="27"/>
        <v/>
      </c>
      <c r="G67" s="184" t="str">
        <f t="shared" si="28"/>
        <v/>
      </c>
      <c r="H67" s="184" t="str">
        <f t="shared" si="29"/>
        <v/>
      </c>
      <c r="I67" s="185" t="str">
        <f t="shared" si="5"/>
        <v/>
      </c>
      <c r="J67" s="185" t="str">
        <f t="shared" si="6"/>
        <v/>
      </c>
      <c r="K67" s="185" t="str">
        <f t="shared" si="7"/>
        <v/>
      </c>
      <c r="L67" s="186" t="str">
        <f t="shared" si="24"/>
        <v/>
      </c>
    </row>
    <row r="68" spans="1:12" ht="12.75" customHeight="1" x14ac:dyDescent="0.2">
      <c r="A68" s="188"/>
      <c r="B68" s="182"/>
      <c r="C68" s="183"/>
      <c r="D68" s="184" t="str">
        <f t="shared" si="25"/>
        <v/>
      </c>
      <c r="E68" s="184" t="str">
        <f t="shared" si="26"/>
        <v/>
      </c>
      <c r="F68" s="184" t="str">
        <f t="shared" si="27"/>
        <v/>
      </c>
      <c r="G68" s="184" t="str">
        <f t="shared" si="28"/>
        <v/>
      </c>
      <c r="H68" s="184" t="str">
        <f t="shared" si="29"/>
        <v/>
      </c>
      <c r="I68" s="185" t="str">
        <f t="shared" ref="I68:I131" si="30">IF(E68&lt;&gt;"",ROUND(E68/7,0),"")</f>
        <v/>
      </c>
      <c r="J68" s="185" t="str">
        <f t="shared" ref="J68:J131" si="31">IF(F68&lt;&gt;"",ROUND(F68/9,0),"")</f>
        <v/>
      </c>
      <c r="K68" s="185" t="str">
        <f t="shared" ref="K68:K131" si="32">IF(G68&lt;&gt;"",ROUND(G68/3,0),"")</f>
        <v/>
      </c>
      <c r="L68" s="186" t="str">
        <f t="shared" si="24"/>
        <v/>
      </c>
    </row>
    <row r="69" spans="1:12" ht="12.75" customHeight="1" x14ac:dyDescent="0.2">
      <c r="A69" s="188"/>
      <c r="B69" s="182"/>
      <c r="C69" s="183"/>
      <c r="D69" s="184" t="str">
        <f t="shared" si="25"/>
        <v/>
      </c>
      <c r="E69" s="184" t="str">
        <f t="shared" si="26"/>
        <v/>
      </c>
      <c r="F69" s="184" t="str">
        <f t="shared" si="27"/>
        <v/>
      </c>
      <c r="G69" s="184" t="str">
        <f t="shared" si="28"/>
        <v/>
      </c>
      <c r="H69" s="184" t="str">
        <f t="shared" si="29"/>
        <v/>
      </c>
      <c r="I69" s="185" t="str">
        <f t="shared" si="30"/>
        <v/>
      </c>
      <c r="J69" s="185" t="str">
        <f t="shared" si="31"/>
        <v/>
      </c>
      <c r="K69" s="185" t="str">
        <f t="shared" si="32"/>
        <v/>
      </c>
      <c r="L69" s="186" t="str">
        <f t="shared" si="24"/>
        <v/>
      </c>
    </row>
    <row r="70" spans="1:12" ht="12.75" customHeight="1" x14ac:dyDescent="0.2">
      <c r="A70" s="196"/>
      <c r="B70" s="35" t="s">
        <v>328</v>
      </c>
      <c r="C70" s="189">
        <f t="shared" ref="C70:H70" si="33">SUM(C55:C69)</f>
        <v>0</v>
      </c>
      <c r="D70" s="190">
        <f t="shared" si="33"/>
        <v>0</v>
      </c>
      <c r="E70" s="190">
        <f t="shared" si="33"/>
        <v>0</v>
      </c>
      <c r="F70" s="190">
        <f t="shared" si="33"/>
        <v>0</v>
      </c>
      <c r="G70" s="190">
        <f t="shared" si="33"/>
        <v>0</v>
      </c>
      <c r="H70" s="190">
        <f t="shared" si="33"/>
        <v>0</v>
      </c>
      <c r="I70" s="191">
        <f t="shared" si="30"/>
        <v>0</v>
      </c>
      <c r="J70" s="191">
        <f t="shared" si="31"/>
        <v>0</v>
      </c>
      <c r="K70" s="191">
        <f t="shared" si="32"/>
        <v>0</v>
      </c>
      <c r="L70" s="70">
        <f>SUM(L55:L69)</f>
        <v>0</v>
      </c>
    </row>
    <row r="71" spans="1:12" ht="12.75" customHeight="1" x14ac:dyDescent="0.2">
      <c r="A71" s="196"/>
      <c r="B71" s="35" t="s">
        <v>336</v>
      </c>
      <c r="C71" s="189">
        <v>100</v>
      </c>
      <c r="D71" s="190">
        <f>IF(C70&lt;&gt;0,D70/C70*100,0)</f>
        <v>0</v>
      </c>
      <c r="E71" s="190">
        <f>IF(D70&lt;&gt;0,E70/C70*100,0)</f>
        <v>0</v>
      </c>
      <c r="F71" s="190">
        <f>IF(E70&lt;&gt;0,F70/C70*100,0)</f>
        <v>0</v>
      </c>
      <c r="G71" s="190">
        <f>IF(F70&lt;&gt;0,G70/C70*100,0)</f>
        <v>0</v>
      </c>
      <c r="H71" s="190">
        <f>IF(G70&lt;&gt;0,H70/D70*100,0)</f>
        <v>0</v>
      </c>
      <c r="I71" s="70">
        <f t="shared" si="30"/>
        <v>0</v>
      </c>
      <c r="J71" s="70">
        <f t="shared" si="31"/>
        <v>0</v>
      </c>
      <c r="K71" s="70">
        <f t="shared" si="32"/>
        <v>0</v>
      </c>
      <c r="L71" s="70">
        <f t="shared" ref="L71:L86" si="34">IF(D71&lt;&gt;"",D71/3.6,"")</f>
        <v>0</v>
      </c>
    </row>
    <row r="72" spans="1:12" ht="12.75" customHeight="1" x14ac:dyDescent="0.2">
      <c r="A72" s="188"/>
      <c r="B72" s="182"/>
      <c r="C72" s="183"/>
      <c r="D72" s="184" t="str">
        <f t="shared" ref="D72:D86" si="35">IF($B72&lt;&gt;"",$C72/100*(VLOOKUP($B72,Alimenti,2)),"")</f>
        <v/>
      </c>
      <c r="E72" s="184" t="str">
        <f t="shared" ref="E72:E86" si="36">IF($B72&lt;&gt;"",$C72/100*(VLOOKUP($B72,Alimenti,3)),"")</f>
        <v/>
      </c>
      <c r="F72" s="184" t="str">
        <f t="shared" ref="F72:F86" si="37">IF($B72&lt;&gt;"",$C72/100*(VLOOKUP($B72,Alimenti,4)),"")</f>
        <v/>
      </c>
      <c r="G72" s="184" t="str">
        <f t="shared" ref="G72:G86" si="38">IF($B72&lt;&gt;"",$C72/100*(VLOOKUP($B72,Alimenti,5)),"")</f>
        <v/>
      </c>
      <c r="H72" s="184" t="str">
        <f t="shared" ref="H72:H86" si="39">IF($B72&lt;&gt;"",$C72/100*(VLOOKUP($B72,Alimenti,6)),"")</f>
        <v/>
      </c>
      <c r="I72" s="185" t="str">
        <f t="shared" si="30"/>
        <v/>
      </c>
      <c r="J72" s="185" t="str">
        <f t="shared" si="31"/>
        <v/>
      </c>
      <c r="K72" s="185" t="str">
        <f t="shared" si="32"/>
        <v/>
      </c>
      <c r="L72" s="186" t="str">
        <f t="shared" si="34"/>
        <v/>
      </c>
    </row>
    <row r="73" spans="1:12" ht="12.75" customHeight="1" x14ac:dyDescent="0.2">
      <c r="A73" s="188"/>
      <c r="B73" s="182"/>
      <c r="C73" s="183"/>
      <c r="D73" s="184" t="str">
        <f t="shared" si="35"/>
        <v/>
      </c>
      <c r="E73" s="184" t="str">
        <f t="shared" si="36"/>
        <v/>
      </c>
      <c r="F73" s="184" t="str">
        <f t="shared" si="37"/>
        <v/>
      </c>
      <c r="G73" s="184" t="str">
        <f t="shared" si="38"/>
        <v/>
      </c>
      <c r="H73" s="184" t="str">
        <f t="shared" si="39"/>
        <v/>
      </c>
      <c r="I73" s="185" t="str">
        <f t="shared" si="30"/>
        <v/>
      </c>
      <c r="J73" s="185" t="str">
        <f t="shared" si="31"/>
        <v/>
      </c>
      <c r="K73" s="185" t="str">
        <f t="shared" si="32"/>
        <v/>
      </c>
      <c r="L73" s="186" t="str">
        <f t="shared" si="34"/>
        <v/>
      </c>
    </row>
    <row r="74" spans="1:12" ht="12.75" customHeight="1" x14ac:dyDescent="0.2">
      <c r="A74" s="188"/>
      <c r="B74" s="182"/>
      <c r="C74" s="183"/>
      <c r="D74" s="184" t="str">
        <f t="shared" si="35"/>
        <v/>
      </c>
      <c r="E74" s="184" t="str">
        <f t="shared" si="36"/>
        <v/>
      </c>
      <c r="F74" s="184" t="str">
        <f t="shared" si="37"/>
        <v/>
      </c>
      <c r="G74" s="184" t="str">
        <f t="shared" si="38"/>
        <v/>
      </c>
      <c r="H74" s="184" t="str">
        <f t="shared" si="39"/>
        <v/>
      </c>
      <c r="I74" s="185" t="str">
        <f t="shared" si="30"/>
        <v/>
      </c>
      <c r="J74" s="185" t="str">
        <f t="shared" si="31"/>
        <v/>
      </c>
      <c r="K74" s="185" t="str">
        <f t="shared" si="32"/>
        <v/>
      </c>
      <c r="L74" s="186" t="str">
        <f t="shared" si="34"/>
        <v/>
      </c>
    </row>
    <row r="75" spans="1:12" ht="12.75" customHeight="1" x14ac:dyDescent="0.2">
      <c r="A75" s="188"/>
      <c r="B75" s="182"/>
      <c r="C75" s="183"/>
      <c r="D75" s="184" t="str">
        <f t="shared" si="35"/>
        <v/>
      </c>
      <c r="E75" s="184" t="str">
        <f t="shared" si="36"/>
        <v/>
      </c>
      <c r="F75" s="184" t="str">
        <f t="shared" si="37"/>
        <v/>
      </c>
      <c r="G75" s="184" t="str">
        <f t="shared" si="38"/>
        <v/>
      </c>
      <c r="H75" s="184" t="str">
        <f t="shared" si="39"/>
        <v/>
      </c>
      <c r="I75" s="185" t="str">
        <f t="shared" si="30"/>
        <v/>
      </c>
      <c r="J75" s="185" t="str">
        <f t="shared" si="31"/>
        <v/>
      </c>
      <c r="K75" s="185" t="str">
        <f t="shared" si="32"/>
        <v/>
      </c>
      <c r="L75" s="186" t="str">
        <f t="shared" si="34"/>
        <v/>
      </c>
    </row>
    <row r="76" spans="1:12" ht="12.75" customHeight="1" x14ac:dyDescent="0.2">
      <c r="A76" s="188"/>
      <c r="B76" s="182"/>
      <c r="C76" s="183"/>
      <c r="D76" s="184" t="str">
        <f t="shared" si="35"/>
        <v/>
      </c>
      <c r="E76" s="184" t="str">
        <f t="shared" si="36"/>
        <v/>
      </c>
      <c r="F76" s="184" t="str">
        <f t="shared" si="37"/>
        <v/>
      </c>
      <c r="G76" s="184" t="str">
        <f t="shared" si="38"/>
        <v/>
      </c>
      <c r="H76" s="184" t="str">
        <f t="shared" si="39"/>
        <v/>
      </c>
      <c r="I76" s="185" t="str">
        <f t="shared" si="30"/>
        <v/>
      </c>
      <c r="J76" s="185" t="str">
        <f t="shared" si="31"/>
        <v/>
      </c>
      <c r="K76" s="185" t="str">
        <f t="shared" si="32"/>
        <v/>
      </c>
      <c r="L76" s="186" t="str">
        <f t="shared" si="34"/>
        <v/>
      </c>
    </row>
    <row r="77" spans="1:12" ht="12.75" customHeight="1" x14ac:dyDescent="0.2">
      <c r="A77" s="188"/>
      <c r="B77" s="182"/>
      <c r="C77" s="183"/>
      <c r="D77" s="184" t="str">
        <f t="shared" si="35"/>
        <v/>
      </c>
      <c r="E77" s="184" t="str">
        <f t="shared" si="36"/>
        <v/>
      </c>
      <c r="F77" s="184" t="str">
        <f t="shared" si="37"/>
        <v/>
      </c>
      <c r="G77" s="184" t="str">
        <f t="shared" si="38"/>
        <v/>
      </c>
      <c r="H77" s="184" t="str">
        <f t="shared" si="39"/>
        <v/>
      </c>
      <c r="I77" s="185" t="str">
        <f t="shared" si="30"/>
        <v/>
      </c>
      <c r="J77" s="185" t="str">
        <f t="shared" si="31"/>
        <v/>
      </c>
      <c r="K77" s="185" t="str">
        <f t="shared" si="32"/>
        <v/>
      </c>
      <c r="L77" s="186" t="str">
        <f t="shared" si="34"/>
        <v/>
      </c>
    </row>
    <row r="78" spans="1:12" ht="12.75" customHeight="1" x14ac:dyDescent="0.2">
      <c r="A78" s="188"/>
      <c r="B78" s="182"/>
      <c r="C78" s="183"/>
      <c r="D78" s="184" t="str">
        <f t="shared" si="35"/>
        <v/>
      </c>
      <c r="E78" s="184" t="str">
        <f t="shared" si="36"/>
        <v/>
      </c>
      <c r="F78" s="184" t="str">
        <f t="shared" si="37"/>
        <v/>
      </c>
      <c r="G78" s="184" t="str">
        <f t="shared" si="38"/>
        <v/>
      </c>
      <c r="H78" s="184" t="str">
        <f t="shared" si="39"/>
        <v/>
      </c>
      <c r="I78" s="185" t="str">
        <f t="shared" si="30"/>
        <v/>
      </c>
      <c r="J78" s="185" t="str">
        <f t="shared" si="31"/>
        <v/>
      </c>
      <c r="K78" s="185" t="str">
        <f t="shared" si="32"/>
        <v/>
      </c>
      <c r="L78" s="186" t="str">
        <f t="shared" si="34"/>
        <v/>
      </c>
    </row>
    <row r="79" spans="1:12" ht="12.75" customHeight="1" x14ac:dyDescent="0.2">
      <c r="A79" s="188"/>
      <c r="B79" s="182"/>
      <c r="C79" s="183"/>
      <c r="D79" s="184" t="str">
        <f t="shared" si="35"/>
        <v/>
      </c>
      <c r="E79" s="184" t="str">
        <f t="shared" si="36"/>
        <v/>
      </c>
      <c r="F79" s="184" t="str">
        <f t="shared" si="37"/>
        <v/>
      </c>
      <c r="G79" s="184" t="str">
        <f t="shared" si="38"/>
        <v/>
      </c>
      <c r="H79" s="184" t="str">
        <f t="shared" si="39"/>
        <v/>
      </c>
      <c r="I79" s="185" t="str">
        <f t="shared" si="30"/>
        <v/>
      </c>
      <c r="J79" s="185" t="str">
        <f t="shared" si="31"/>
        <v/>
      </c>
      <c r="K79" s="185" t="str">
        <f t="shared" si="32"/>
        <v/>
      </c>
      <c r="L79" s="186" t="str">
        <f t="shared" si="34"/>
        <v/>
      </c>
    </row>
    <row r="80" spans="1:12" ht="12.75" customHeight="1" x14ac:dyDescent="0.2">
      <c r="A80" s="188"/>
      <c r="B80" s="182"/>
      <c r="C80" s="183"/>
      <c r="D80" s="184" t="str">
        <f t="shared" si="35"/>
        <v/>
      </c>
      <c r="E80" s="184" t="str">
        <f t="shared" si="36"/>
        <v/>
      </c>
      <c r="F80" s="184" t="str">
        <f t="shared" si="37"/>
        <v/>
      </c>
      <c r="G80" s="184" t="str">
        <f t="shared" si="38"/>
        <v/>
      </c>
      <c r="H80" s="184" t="str">
        <f t="shared" si="39"/>
        <v/>
      </c>
      <c r="I80" s="185" t="str">
        <f t="shared" si="30"/>
        <v/>
      </c>
      <c r="J80" s="185" t="str">
        <f t="shared" si="31"/>
        <v/>
      </c>
      <c r="K80" s="185" t="str">
        <f t="shared" si="32"/>
        <v/>
      </c>
      <c r="L80" s="186" t="str">
        <f t="shared" si="34"/>
        <v/>
      </c>
    </row>
    <row r="81" spans="1:12" ht="12.75" customHeight="1" x14ac:dyDescent="0.2">
      <c r="A81" s="188"/>
      <c r="B81" s="182"/>
      <c r="C81" s="183"/>
      <c r="D81" s="184" t="str">
        <f t="shared" si="35"/>
        <v/>
      </c>
      <c r="E81" s="184" t="str">
        <f t="shared" si="36"/>
        <v/>
      </c>
      <c r="F81" s="184" t="str">
        <f t="shared" si="37"/>
        <v/>
      </c>
      <c r="G81" s="184" t="str">
        <f t="shared" si="38"/>
        <v/>
      </c>
      <c r="H81" s="184" t="str">
        <f t="shared" si="39"/>
        <v/>
      </c>
      <c r="I81" s="185" t="str">
        <f t="shared" si="30"/>
        <v/>
      </c>
      <c r="J81" s="185" t="str">
        <f t="shared" si="31"/>
        <v/>
      </c>
      <c r="K81" s="185" t="str">
        <f t="shared" si="32"/>
        <v/>
      </c>
      <c r="L81" s="186" t="str">
        <f t="shared" si="34"/>
        <v/>
      </c>
    </row>
    <row r="82" spans="1:12" ht="12.75" customHeight="1" x14ac:dyDescent="0.2">
      <c r="A82" s="188"/>
      <c r="B82" s="182"/>
      <c r="C82" s="183"/>
      <c r="D82" s="184" t="str">
        <f t="shared" si="35"/>
        <v/>
      </c>
      <c r="E82" s="184" t="str">
        <f t="shared" si="36"/>
        <v/>
      </c>
      <c r="F82" s="184" t="str">
        <f t="shared" si="37"/>
        <v/>
      </c>
      <c r="G82" s="184" t="str">
        <f t="shared" si="38"/>
        <v/>
      </c>
      <c r="H82" s="184" t="str">
        <f t="shared" si="39"/>
        <v/>
      </c>
      <c r="I82" s="185" t="str">
        <f t="shared" si="30"/>
        <v/>
      </c>
      <c r="J82" s="185" t="str">
        <f t="shared" si="31"/>
        <v/>
      </c>
      <c r="K82" s="185" t="str">
        <f t="shared" si="32"/>
        <v/>
      </c>
      <c r="L82" s="186" t="str">
        <f t="shared" si="34"/>
        <v/>
      </c>
    </row>
    <row r="83" spans="1:12" ht="12.75" customHeight="1" x14ac:dyDescent="0.2">
      <c r="A83" s="188"/>
      <c r="B83" s="182"/>
      <c r="C83" s="183"/>
      <c r="D83" s="184" t="str">
        <f t="shared" si="35"/>
        <v/>
      </c>
      <c r="E83" s="184" t="str">
        <f t="shared" si="36"/>
        <v/>
      </c>
      <c r="F83" s="184" t="str">
        <f t="shared" si="37"/>
        <v/>
      </c>
      <c r="G83" s="184" t="str">
        <f t="shared" si="38"/>
        <v/>
      </c>
      <c r="H83" s="184" t="str">
        <f t="shared" si="39"/>
        <v/>
      </c>
      <c r="I83" s="185" t="str">
        <f t="shared" si="30"/>
        <v/>
      </c>
      <c r="J83" s="185" t="str">
        <f t="shared" si="31"/>
        <v/>
      </c>
      <c r="K83" s="185" t="str">
        <f t="shared" si="32"/>
        <v/>
      </c>
      <c r="L83" s="186" t="str">
        <f t="shared" si="34"/>
        <v/>
      </c>
    </row>
    <row r="84" spans="1:12" ht="12.75" customHeight="1" x14ac:dyDescent="0.2">
      <c r="A84" s="188"/>
      <c r="B84" s="182"/>
      <c r="C84" s="183"/>
      <c r="D84" s="184" t="str">
        <f t="shared" si="35"/>
        <v/>
      </c>
      <c r="E84" s="184" t="str">
        <f t="shared" si="36"/>
        <v/>
      </c>
      <c r="F84" s="184" t="str">
        <f t="shared" si="37"/>
        <v/>
      </c>
      <c r="G84" s="184" t="str">
        <f t="shared" si="38"/>
        <v/>
      </c>
      <c r="H84" s="184" t="str">
        <f t="shared" si="39"/>
        <v/>
      </c>
      <c r="I84" s="185" t="str">
        <f t="shared" si="30"/>
        <v/>
      </c>
      <c r="J84" s="185" t="str">
        <f t="shared" si="31"/>
        <v/>
      </c>
      <c r="K84" s="185" t="str">
        <f t="shared" si="32"/>
        <v/>
      </c>
      <c r="L84" s="186" t="str">
        <f t="shared" si="34"/>
        <v/>
      </c>
    </row>
    <row r="85" spans="1:12" ht="12.75" customHeight="1" x14ac:dyDescent="0.2">
      <c r="A85" s="188"/>
      <c r="B85" s="182"/>
      <c r="C85" s="183"/>
      <c r="D85" s="184" t="str">
        <f t="shared" si="35"/>
        <v/>
      </c>
      <c r="E85" s="184" t="str">
        <f t="shared" si="36"/>
        <v/>
      </c>
      <c r="F85" s="184" t="str">
        <f t="shared" si="37"/>
        <v/>
      </c>
      <c r="G85" s="184" t="str">
        <f t="shared" si="38"/>
        <v/>
      </c>
      <c r="H85" s="184" t="str">
        <f t="shared" si="39"/>
        <v/>
      </c>
      <c r="I85" s="185" t="str">
        <f t="shared" si="30"/>
        <v/>
      </c>
      <c r="J85" s="185" t="str">
        <f t="shared" si="31"/>
        <v/>
      </c>
      <c r="K85" s="185" t="str">
        <f t="shared" si="32"/>
        <v/>
      </c>
      <c r="L85" s="186" t="str">
        <f t="shared" si="34"/>
        <v/>
      </c>
    </row>
    <row r="86" spans="1:12" ht="12.75" customHeight="1" x14ac:dyDescent="0.2">
      <c r="A86" s="188"/>
      <c r="B86" s="182"/>
      <c r="C86" s="183"/>
      <c r="D86" s="184" t="str">
        <f t="shared" si="35"/>
        <v/>
      </c>
      <c r="E86" s="184" t="str">
        <f t="shared" si="36"/>
        <v/>
      </c>
      <c r="F86" s="184" t="str">
        <f t="shared" si="37"/>
        <v/>
      </c>
      <c r="G86" s="184" t="str">
        <f t="shared" si="38"/>
        <v/>
      </c>
      <c r="H86" s="184" t="str">
        <f t="shared" si="39"/>
        <v/>
      </c>
      <c r="I86" s="185" t="str">
        <f t="shared" si="30"/>
        <v/>
      </c>
      <c r="J86" s="185" t="str">
        <f t="shared" si="31"/>
        <v/>
      </c>
      <c r="K86" s="185" t="str">
        <f t="shared" si="32"/>
        <v/>
      </c>
      <c r="L86" s="186" t="str">
        <f t="shared" si="34"/>
        <v/>
      </c>
    </row>
    <row r="87" spans="1:12" ht="12.75" customHeight="1" x14ac:dyDescent="0.2">
      <c r="A87" s="196"/>
      <c r="B87" s="35" t="s">
        <v>328</v>
      </c>
      <c r="C87" s="189">
        <f t="shared" ref="C87:H87" si="40">SUM(C72:C86)</f>
        <v>0</v>
      </c>
      <c r="D87" s="190">
        <f t="shared" si="40"/>
        <v>0</v>
      </c>
      <c r="E87" s="190">
        <f t="shared" si="40"/>
        <v>0</v>
      </c>
      <c r="F87" s="190">
        <f t="shared" si="40"/>
        <v>0</v>
      </c>
      <c r="G87" s="190">
        <f t="shared" si="40"/>
        <v>0</v>
      </c>
      <c r="H87" s="190">
        <f t="shared" si="40"/>
        <v>0</v>
      </c>
      <c r="I87" s="191">
        <f t="shared" si="30"/>
        <v>0</v>
      </c>
      <c r="J87" s="191">
        <f t="shared" si="31"/>
        <v>0</v>
      </c>
      <c r="K87" s="191">
        <f t="shared" si="32"/>
        <v>0</v>
      </c>
      <c r="L87" s="70">
        <f>SUM(L72:L86)</f>
        <v>0</v>
      </c>
    </row>
    <row r="88" spans="1:12" ht="12.75" customHeight="1" x14ac:dyDescent="0.2">
      <c r="A88" s="196"/>
      <c r="B88" s="35" t="s">
        <v>336</v>
      </c>
      <c r="C88" s="189">
        <v>100</v>
      </c>
      <c r="D88" s="190">
        <f>IF(C87&lt;&gt;0,D87/C87*100,0)</f>
        <v>0</v>
      </c>
      <c r="E88" s="190">
        <f>IF(D87&lt;&gt;0,E87/C87*100,0)</f>
        <v>0</v>
      </c>
      <c r="F88" s="190">
        <f>IF(E87&lt;&gt;0,F87/C87*100,0)</f>
        <v>0</v>
      </c>
      <c r="G88" s="190">
        <f>IF(F87&lt;&gt;0,G87/C87*100,0)</f>
        <v>0</v>
      </c>
      <c r="H88" s="190">
        <f>IF(G87&lt;&gt;0,H87/D87*100,0)</f>
        <v>0</v>
      </c>
      <c r="I88" s="70">
        <f t="shared" si="30"/>
        <v>0</v>
      </c>
      <c r="J88" s="70">
        <f t="shared" si="31"/>
        <v>0</v>
      </c>
      <c r="K88" s="70">
        <f t="shared" si="32"/>
        <v>0</v>
      </c>
      <c r="L88" s="70">
        <f t="shared" ref="L88:L103" si="41">IF(D88&lt;&gt;"",D88/3.6,"")</f>
        <v>0</v>
      </c>
    </row>
    <row r="89" spans="1:12" ht="12.75" customHeight="1" x14ac:dyDescent="0.2">
      <c r="A89" s="188"/>
      <c r="B89" s="182"/>
      <c r="C89" s="183"/>
      <c r="D89" s="184" t="str">
        <f t="shared" ref="D89:D103" si="42">IF($B89&lt;&gt;"",$C89/100*(VLOOKUP($B89,Alimenti,2)),"")</f>
        <v/>
      </c>
      <c r="E89" s="184" t="str">
        <f t="shared" ref="E89:E103" si="43">IF($B89&lt;&gt;"",$C89/100*(VLOOKUP($B89,Alimenti,3)),"")</f>
        <v/>
      </c>
      <c r="F89" s="184" t="str">
        <f t="shared" ref="F89:F103" si="44">IF($B89&lt;&gt;"",$C89/100*(VLOOKUP($B89,Alimenti,4)),"")</f>
        <v/>
      </c>
      <c r="G89" s="184" t="str">
        <f t="shared" ref="G89:G103" si="45">IF($B89&lt;&gt;"",$C89/100*(VLOOKUP($B89,Alimenti,5)),"")</f>
        <v/>
      </c>
      <c r="H89" s="184" t="str">
        <f t="shared" ref="H89:H103" si="46">IF($B89&lt;&gt;"",$C89/100*(VLOOKUP($B89,Alimenti,6)),"")</f>
        <v/>
      </c>
      <c r="I89" s="185" t="str">
        <f t="shared" si="30"/>
        <v/>
      </c>
      <c r="J89" s="185" t="str">
        <f t="shared" si="31"/>
        <v/>
      </c>
      <c r="K89" s="185" t="str">
        <f t="shared" si="32"/>
        <v/>
      </c>
      <c r="L89" s="186" t="str">
        <f t="shared" si="41"/>
        <v/>
      </c>
    </row>
    <row r="90" spans="1:12" ht="12.75" customHeight="1" x14ac:dyDescent="0.2">
      <c r="A90" s="188"/>
      <c r="B90" s="182"/>
      <c r="C90" s="183"/>
      <c r="D90" s="184" t="str">
        <f t="shared" si="42"/>
        <v/>
      </c>
      <c r="E90" s="184" t="str">
        <f t="shared" si="43"/>
        <v/>
      </c>
      <c r="F90" s="184" t="str">
        <f t="shared" si="44"/>
        <v/>
      </c>
      <c r="G90" s="184" t="str">
        <f t="shared" si="45"/>
        <v/>
      </c>
      <c r="H90" s="184" t="str">
        <f t="shared" si="46"/>
        <v/>
      </c>
      <c r="I90" s="185" t="str">
        <f t="shared" si="30"/>
        <v/>
      </c>
      <c r="J90" s="185" t="str">
        <f t="shared" si="31"/>
        <v/>
      </c>
      <c r="K90" s="185" t="str">
        <f t="shared" si="32"/>
        <v/>
      </c>
      <c r="L90" s="186" t="str">
        <f t="shared" si="41"/>
        <v/>
      </c>
    </row>
    <row r="91" spans="1:12" ht="12.75" customHeight="1" x14ac:dyDescent="0.2">
      <c r="A91" s="188"/>
      <c r="B91" s="182"/>
      <c r="C91" s="183"/>
      <c r="D91" s="184" t="str">
        <f t="shared" si="42"/>
        <v/>
      </c>
      <c r="E91" s="184" t="str">
        <f t="shared" si="43"/>
        <v/>
      </c>
      <c r="F91" s="184" t="str">
        <f t="shared" si="44"/>
        <v/>
      </c>
      <c r="G91" s="184" t="str">
        <f t="shared" si="45"/>
        <v/>
      </c>
      <c r="H91" s="184" t="str">
        <f t="shared" si="46"/>
        <v/>
      </c>
      <c r="I91" s="185" t="str">
        <f t="shared" si="30"/>
        <v/>
      </c>
      <c r="J91" s="185" t="str">
        <f t="shared" si="31"/>
        <v/>
      </c>
      <c r="K91" s="185" t="str">
        <f t="shared" si="32"/>
        <v/>
      </c>
      <c r="L91" s="186" t="str">
        <f t="shared" si="41"/>
        <v/>
      </c>
    </row>
    <row r="92" spans="1:12" ht="12.75" customHeight="1" x14ac:dyDescent="0.2">
      <c r="A92" s="188"/>
      <c r="B92" s="182"/>
      <c r="C92" s="183"/>
      <c r="D92" s="184" t="str">
        <f t="shared" si="42"/>
        <v/>
      </c>
      <c r="E92" s="184" t="str">
        <f t="shared" si="43"/>
        <v/>
      </c>
      <c r="F92" s="184" t="str">
        <f t="shared" si="44"/>
        <v/>
      </c>
      <c r="G92" s="184" t="str">
        <f t="shared" si="45"/>
        <v/>
      </c>
      <c r="H92" s="184" t="str">
        <f t="shared" si="46"/>
        <v/>
      </c>
      <c r="I92" s="185" t="str">
        <f t="shared" si="30"/>
        <v/>
      </c>
      <c r="J92" s="185" t="str">
        <f t="shared" si="31"/>
        <v/>
      </c>
      <c r="K92" s="185" t="str">
        <f t="shared" si="32"/>
        <v/>
      </c>
      <c r="L92" s="186" t="str">
        <f t="shared" si="41"/>
        <v/>
      </c>
    </row>
    <row r="93" spans="1:12" ht="12.75" customHeight="1" x14ac:dyDescent="0.2">
      <c r="A93" s="188"/>
      <c r="B93" s="182"/>
      <c r="C93" s="183"/>
      <c r="D93" s="184" t="str">
        <f t="shared" si="42"/>
        <v/>
      </c>
      <c r="E93" s="184" t="str">
        <f t="shared" si="43"/>
        <v/>
      </c>
      <c r="F93" s="184" t="str">
        <f t="shared" si="44"/>
        <v/>
      </c>
      <c r="G93" s="184" t="str">
        <f t="shared" si="45"/>
        <v/>
      </c>
      <c r="H93" s="184" t="str">
        <f t="shared" si="46"/>
        <v/>
      </c>
      <c r="I93" s="185" t="str">
        <f t="shared" si="30"/>
        <v/>
      </c>
      <c r="J93" s="185" t="str">
        <f t="shared" si="31"/>
        <v/>
      </c>
      <c r="K93" s="185" t="str">
        <f t="shared" si="32"/>
        <v/>
      </c>
      <c r="L93" s="186" t="str">
        <f t="shared" si="41"/>
        <v/>
      </c>
    </row>
    <row r="94" spans="1:12" ht="12.75" customHeight="1" x14ac:dyDescent="0.2">
      <c r="A94" s="188"/>
      <c r="B94" s="182"/>
      <c r="C94" s="183"/>
      <c r="D94" s="184" t="str">
        <f t="shared" si="42"/>
        <v/>
      </c>
      <c r="E94" s="184" t="str">
        <f t="shared" si="43"/>
        <v/>
      </c>
      <c r="F94" s="184" t="str">
        <f t="shared" si="44"/>
        <v/>
      </c>
      <c r="G94" s="184" t="str">
        <f t="shared" si="45"/>
        <v/>
      </c>
      <c r="H94" s="184" t="str">
        <f t="shared" si="46"/>
        <v/>
      </c>
      <c r="I94" s="185" t="str">
        <f t="shared" si="30"/>
        <v/>
      </c>
      <c r="J94" s="185" t="str">
        <f t="shared" si="31"/>
        <v/>
      </c>
      <c r="K94" s="185" t="str">
        <f t="shared" si="32"/>
        <v/>
      </c>
      <c r="L94" s="186" t="str">
        <f t="shared" si="41"/>
        <v/>
      </c>
    </row>
    <row r="95" spans="1:12" ht="12.75" customHeight="1" x14ac:dyDescent="0.2">
      <c r="A95" s="188"/>
      <c r="B95" s="182"/>
      <c r="C95" s="183"/>
      <c r="D95" s="184" t="str">
        <f t="shared" si="42"/>
        <v/>
      </c>
      <c r="E95" s="184" t="str">
        <f t="shared" si="43"/>
        <v/>
      </c>
      <c r="F95" s="184" t="str">
        <f t="shared" si="44"/>
        <v/>
      </c>
      <c r="G95" s="184" t="str">
        <f t="shared" si="45"/>
        <v/>
      </c>
      <c r="H95" s="184" t="str">
        <f t="shared" si="46"/>
        <v/>
      </c>
      <c r="I95" s="185" t="str">
        <f t="shared" si="30"/>
        <v/>
      </c>
      <c r="J95" s="185" t="str">
        <f t="shared" si="31"/>
        <v/>
      </c>
      <c r="K95" s="185" t="str">
        <f t="shared" si="32"/>
        <v/>
      </c>
      <c r="L95" s="186" t="str">
        <f t="shared" si="41"/>
        <v/>
      </c>
    </row>
    <row r="96" spans="1:12" ht="12.75" customHeight="1" x14ac:dyDescent="0.2">
      <c r="A96" s="188"/>
      <c r="B96" s="182"/>
      <c r="C96" s="183"/>
      <c r="D96" s="184" t="str">
        <f t="shared" si="42"/>
        <v/>
      </c>
      <c r="E96" s="184" t="str">
        <f t="shared" si="43"/>
        <v/>
      </c>
      <c r="F96" s="184" t="str">
        <f t="shared" si="44"/>
        <v/>
      </c>
      <c r="G96" s="184" t="str">
        <f t="shared" si="45"/>
        <v/>
      </c>
      <c r="H96" s="184" t="str">
        <f t="shared" si="46"/>
        <v/>
      </c>
      <c r="I96" s="185" t="str">
        <f t="shared" si="30"/>
        <v/>
      </c>
      <c r="J96" s="185" t="str">
        <f t="shared" si="31"/>
        <v/>
      </c>
      <c r="K96" s="185" t="str">
        <f t="shared" si="32"/>
        <v/>
      </c>
      <c r="L96" s="186" t="str">
        <f t="shared" si="41"/>
        <v/>
      </c>
    </row>
    <row r="97" spans="1:12" ht="12.75" customHeight="1" x14ac:dyDescent="0.2">
      <c r="A97" s="188"/>
      <c r="B97" s="182"/>
      <c r="C97" s="183"/>
      <c r="D97" s="184" t="str">
        <f t="shared" si="42"/>
        <v/>
      </c>
      <c r="E97" s="184" t="str">
        <f t="shared" si="43"/>
        <v/>
      </c>
      <c r="F97" s="184" t="str">
        <f t="shared" si="44"/>
        <v/>
      </c>
      <c r="G97" s="184" t="str">
        <f t="shared" si="45"/>
        <v/>
      </c>
      <c r="H97" s="184" t="str">
        <f t="shared" si="46"/>
        <v/>
      </c>
      <c r="I97" s="185" t="str">
        <f t="shared" si="30"/>
        <v/>
      </c>
      <c r="J97" s="185" t="str">
        <f t="shared" si="31"/>
        <v/>
      </c>
      <c r="K97" s="185" t="str">
        <f t="shared" si="32"/>
        <v/>
      </c>
      <c r="L97" s="186" t="str">
        <f t="shared" si="41"/>
        <v/>
      </c>
    </row>
    <row r="98" spans="1:12" ht="12.75" customHeight="1" x14ac:dyDescent="0.2">
      <c r="A98" s="188"/>
      <c r="B98" s="182"/>
      <c r="C98" s="183"/>
      <c r="D98" s="184" t="str">
        <f t="shared" si="42"/>
        <v/>
      </c>
      <c r="E98" s="184" t="str">
        <f t="shared" si="43"/>
        <v/>
      </c>
      <c r="F98" s="184" t="str">
        <f t="shared" si="44"/>
        <v/>
      </c>
      <c r="G98" s="184" t="str">
        <f t="shared" si="45"/>
        <v/>
      </c>
      <c r="H98" s="184" t="str">
        <f t="shared" si="46"/>
        <v/>
      </c>
      <c r="I98" s="185" t="str">
        <f t="shared" si="30"/>
        <v/>
      </c>
      <c r="J98" s="185" t="str">
        <f t="shared" si="31"/>
        <v/>
      </c>
      <c r="K98" s="185" t="str">
        <f t="shared" si="32"/>
        <v/>
      </c>
      <c r="L98" s="186" t="str">
        <f t="shared" si="41"/>
        <v/>
      </c>
    </row>
    <row r="99" spans="1:12" ht="12.75" customHeight="1" x14ac:dyDescent="0.2">
      <c r="A99" s="188"/>
      <c r="B99" s="182"/>
      <c r="C99" s="183"/>
      <c r="D99" s="184" t="str">
        <f t="shared" si="42"/>
        <v/>
      </c>
      <c r="E99" s="184" t="str">
        <f t="shared" si="43"/>
        <v/>
      </c>
      <c r="F99" s="184" t="str">
        <f t="shared" si="44"/>
        <v/>
      </c>
      <c r="G99" s="184" t="str">
        <f t="shared" si="45"/>
        <v/>
      </c>
      <c r="H99" s="184" t="str">
        <f t="shared" si="46"/>
        <v/>
      </c>
      <c r="I99" s="185" t="str">
        <f t="shared" si="30"/>
        <v/>
      </c>
      <c r="J99" s="185" t="str">
        <f t="shared" si="31"/>
        <v/>
      </c>
      <c r="K99" s="185" t="str">
        <f t="shared" si="32"/>
        <v/>
      </c>
      <c r="L99" s="186" t="str">
        <f t="shared" si="41"/>
        <v/>
      </c>
    </row>
    <row r="100" spans="1:12" ht="12.75" customHeight="1" x14ac:dyDescent="0.2">
      <c r="A100" s="188"/>
      <c r="B100" s="182"/>
      <c r="C100" s="183"/>
      <c r="D100" s="184" t="str">
        <f t="shared" si="42"/>
        <v/>
      </c>
      <c r="E100" s="184" t="str">
        <f t="shared" si="43"/>
        <v/>
      </c>
      <c r="F100" s="184" t="str">
        <f t="shared" si="44"/>
        <v/>
      </c>
      <c r="G100" s="184" t="str">
        <f t="shared" si="45"/>
        <v/>
      </c>
      <c r="H100" s="184" t="str">
        <f t="shared" si="46"/>
        <v/>
      </c>
      <c r="I100" s="185" t="str">
        <f t="shared" si="30"/>
        <v/>
      </c>
      <c r="J100" s="185" t="str">
        <f t="shared" si="31"/>
        <v/>
      </c>
      <c r="K100" s="185" t="str">
        <f t="shared" si="32"/>
        <v/>
      </c>
      <c r="L100" s="186" t="str">
        <f t="shared" si="41"/>
        <v/>
      </c>
    </row>
    <row r="101" spans="1:12" ht="12.75" customHeight="1" x14ac:dyDescent="0.2">
      <c r="A101" s="188"/>
      <c r="B101" s="182"/>
      <c r="C101" s="183"/>
      <c r="D101" s="184" t="str">
        <f t="shared" si="42"/>
        <v/>
      </c>
      <c r="E101" s="184" t="str">
        <f t="shared" si="43"/>
        <v/>
      </c>
      <c r="F101" s="184" t="str">
        <f t="shared" si="44"/>
        <v/>
      </c>
      <c r="G101" s="184" t="str">
        <f t="shared" si="45"/>
        <v/>
      </c>
      <c r="H101" s="184" t="str">
        <f t="shared" si="46"/>
        <v/>
      </c>
      <c r="I101" s="185" t="str">
        <f t="shared" si="30"/>
        <v/>
      </c>
      <c r="J101" s="185" t="str">
        <f t="shared" si="31"/>
        <v/>
      </c>
      <c r="K101" s="185" t="str">
        <f t="shared" si="32"/>
        <v/>
      </c>
      <c r="L101" s="186" t="str">
        <f t="shared" si="41"/>
        <v/>
      </c>
    </row>
    <row r="102" spans="1:12" ht="12.75" customHeight="1" x14ac:dyDescent="0.2">
      <c r="A102" s="188"/>
      <c r="B102" s="182"/>
      <c r="C102" s="183"/>
      <c r="D102" s="184" t="str">
        <f t="shared" si="42"/>
        <v/>
      </c>
      <c r="E102" s="184" t="str">
        <f t="shared" si="43"/>
        <v/>
      </c>
      <c r="F102" s="184" t="str">
        <f t="shared" si="44"/>
        <v/>
      </c>
      <c r="G102" s="184" t="str">
        <f t="shared" si="45"/>
        <v/>
      </c>
      <c r="H102" s="184" t="str">
        <f t="shared" si="46"/>
        <v/>
      </c>
      <c r="I102" s="185" t="str">
        <f t="shared" si="30"/>
        <v/>
      </c>
      <c r="J102" s="185" t="str">
        <f t="shared" si="31"/>
        <v/>
      </c>
      <c r="K102" s="185" t="str">
        <f t="shared" si="32"/>
        <v/>
      </c>
      <c r="L102" s="186" t="str">
        <f t="shared" si="41"/>
        <v/>
      </c>
    </row>
    <row r="103" spans="1:12" ht="12.75" customHeight="1" x14ac:dyDescent="0.2">
      <c r="A103" s="188"/>
      <c r="B103" s="182"/>
      <c r="C103" s="183"/>
      <c r="D103" s="184" t="str">
        <f t="shared" si="42"/>
        <v/>
      </c>
      <c r="E103" s="184" t="str">
        <f t="shared" si="43"/>
        <v/>
      </c>
      <c r="F103" s="184" t="str">
        <f t="shared" si="44"/>
        <v/>
      </c>
      <c r="G103" s="184" t="str">
        <f t="shared" si="45"/>
        <v/>
      </c>
      <c r="H103" s="184" t="str">
        <f t="shared" si="46"/>
        <v/>
      </c>
      <c r="I103" s="185" t="str">
        <f t="shared" si="30"/>
        <v/>
      </c>
      <c r="J103" s="185" t="str">
        <f t="shared" si="31"/>
        <v/>
      </c>
      <c r="K103" s="185" t="str">
        <f t="shared" si="32"/>
        <v/>
      </c>
      <c r="L103" s="186" t="str">
        <f t="shared" si="41"/>
        <v/>
      </c>
    </row>
    <row r="104" spans="1:12" ht="12.75" customHeight="1" x14ac:dyDescent="0.2">
      <c r="A104" s="196"/>
      <c r="B104" s="35" t="s">
        <v>328</v>
      </c>
      <c r="C104" s="189">
        <f t="shared" ref="C104:H104" si="47">SUM(C89:C103)</f>
        <v>0</v>
      </c>
      <c r="D104" s="190">
        <f t="shared" si="47"/>
        <v>0</v>
      </c>
      <c r="E104" s="190">
        <f t="shared" si="47"/>
        <v>0</v>
      </c>
      <c r="F104" s="190">
        <f t="shared" si="47"/>
        <v>0</v>
      </c>
      <c r="G104" s="190">
        <f t="shared" si="47"/>
        <v>0</v>
      </c>
      <c r="H104" s="190">
        <f t="shared" si="47"/>
        <v>0</v>
      </c>
      <c r="I104" s="191">
        <f t="shared" si="30"/>
        <v>0</v>
      </c>
      <c r="J104" s="191">
        <f t="shared" si="31"/>
        <v>0</v>
      </c>
      <c r="K104" s="191">
        <f t="shared" si="32"/>
        <v>0</v>
      </c>
      <c r="L104" s="70">
        <f>SUM(L89:L103)</f>
        <v>0</v>
      </c>
    </row>
    <row r="105" spans="1:12" ht="12.75" customHeight="1" x14ac:dyDescent="0.2">
      <c r="A105" s="196"/>
      <c r="B105" s="35" t="s">
        <v>336</v>
      </c>
      <c r="C105" s="189">
        <v>100</v>
      </c>
      <c r="D105" s="190">
        <f>IF(C104&lt;&gt;0,D104/C104*100,0)</f>
        <v>0</v>
      </c>
      <c r="E105" s="190">
        <f>IF(D104&lt;&gt;0,E104/C104*100,0)</f>
        <v>0</v>
      </c>
      <c r="F105" s="190">
        <f>IF(E104&lt;&gt;0,F104/C104*100,0)</f>
        <v>0</v>
      </c>
      <c r="G105" s="190">
        <f>IF(F104&lt;&gt;0,G104/C104*100,0)</f>
        <v>0</v>
      </c>
      <c r="H105" s="190">
        <f>IF(G104&lt;&gt;0,H104/D104*100,0)</f>
        <v>0</v>
      </c>
      <c r="I105" s="70">
        <f t="shared" si="30"/>
        <v>0</v>
      </c>
      <c r="J105" s="70">
        <f t="shared" si="31"/>
        <v>0</v>
      </c>
      <c r="K105" s="70">
        <f t="shared" si="32"/>
        <v>0</v>
      </c>
      <c r="L105" s="70">
        <f t="shared" ref="L105:L120" si="48">IF(D105&lt;&gt;"",D105/3.6,"")</f>
        <v>0</v>
      </c>
    </row>
    <row r="106" spans="1:12" ht="12.75" customHeight="1" x14ac:dyDescent="0.2">
      <c r="A106" s="188"/>
      <c r="B106" s="182"/>
      <c r="C106" s="183"/>
      <c r="D106" s="184" t="str">
        <f t="shared" ref="D106:D120" si="49">IF($B106&lt;&gt;"",$C106/100*(VLOOKUP($B106,Alimenti,2)),"")</f>
        <v/>
      </c>
      <c r="E106" s="184" t="str">
        <f t="shared" ref="E106:E120" si="50">IF($B106&lt;&gt;"",$C106/100*(VLOOKUP($B106,Alimenti,3)),"")</f>
        <v/>
      </c>
      <c r="F106" s="184" t="str">
        <f t="shared" ref="F106:F120" si="51">IF($B106&lt;&gt;"",$C106/100*(VLOOKUP($B106,Alimenti,4)),"")</f>
        <v/>
      </c>
      <c r="G106" s="184" t="str">
        <f t="shared" ref="G106:G120" si="52">IF($B106&lt;&gt;"",$C106/100*(VLOOKUP($B106,Alimenti,5)),"")</f>
        <v/>
      </c>
      <c r="H106" s="184" t="str">
        <f t="shared" ref="H106:H120" si="53">IF($B106&lt;&gt;"",$C106/100*(VLOOKUP($B106,Alimenti,6)),"")</f>
        <v/>
      </c>
      <c r="I106" s="185" t="str">
        <f t="shared" si="30"/>
        <v/>
      </c>
      <c r="J106" s="185" t="str">
        <f t="shared" si="31"/>
        <v/>
      </c>
      <c r="K106" s="185" t="str">
        <f t="shared" si="32"/>
        <v/>
      </c>
      <c r="L106" s="186" t="str">
        <f t="shared" si="48"/>
        <v/>
      </c>
    </row>
    <row r="107" spans="1:12" ht="12.75" customHeight="1" x14ac:dyDescent="0.2">
      <c r="A107" s="188"/>
      <c r="B107" s="182"/>
      <c r="C107" s="183"/>
      <c r="D107" s="184" t="str">
        <f t="shared" si="49"/>
        <v/>
      </c>
      <c r="E107" s="184" t="str">
        <f t="shared" si="50"/>
        <v/>
      </c>
      <c r="F107" s="184" t="str">
        <f t="shared" si="51"/>
        <v/>
      </c>
      <c r="G107" s="184" t="str">
        <f t="shared" si="52"/>
        <v/>
      </c>
      <c r="H107" s="184" t="str">
        <f t="shared" si="53"/>
        <v/>
      </c>
      <c r="I107" s="185" t="str">
        <f t="shared" si="30"/>
        <v/>
      </c>
      <c r="J107" s="185" t="str">
        <f t="shared" si="31"/>
        <v/>
      </c>
      <c r="K107" s="185" t="str">
        <f t="shared" si="32"/>
        <v/>
      </c>
      <c r="L107" s="186" t="str">
        <f t="shared" si="48"/>
        <v/>
      </c>
    </row>
    <row r="108" spans="1:12" ht="12.75" customHeight="1" x14ac:dyDescent="0.2">
      <c r="A108" s="188"/>
      <c r="B108" s="182"/>
      <c r="C108" s="183"/>
      <c r="D108" s="184" t="str">
        <f t="shared" si="49"/>
        <v/>
      </c>
      <c r="E108" s="184" t="str">
        <f t="shared" si="50"/>
        <v/>
      </c>
      <c r="F108" s="184" t="str">
        <f t="shared" si="51"/>
        <v/>
      </c>
      <c r="G108" s="184" t="str">
        <f t="shared" si="52"/>
        <v/>
      </c>
      <c r="H108" s="184" t="str">
        <f t="shared" si="53"/>
        <v/>
      </c>
      <c r="I108" s="185" t="str">
        <f t="shared" si="30"/>
        <v/>
      </c>
      <c r="J108" s="185" t="str">
        <f t="shared" si="31"/>
        <v/>
      </c>
      <c r="K108" s="185" t="str">
        <f t="shared" si="32"/>
        <v/>
      </c>
      <c r="L108" s="186" t="str">
        <f t="shared" si="48"/>
        <v/>
      </c>
    </row>
    <row r="109" spans="1:12" ht="12.75" customHeight="1" x14ac:dyDescent="0.2">
      <c r="A109" s="188"/>
      <c r="B109" s="182"/>
      <c r="C109" s="183"/>
      <c r="D109" s="184" t="str">
        <f t="shared" si="49"/>
        <v/>
      </c>
      <c r="E109" s="184" t="str">
        <f t="shared" si="50"/>
        <v/>
      </c>
      <c r="F109" s="184" t="str">
        <f t="shared" si="51"/>
        <v/>
      </c>
      <c r="G109" s="184" t="str">
        <f t="shared" si="52"/>
        <v/>
      </c>
      <c r="H109" s="184" t="str">
        <f t="shared" si="53"/>
        <v/>
      </c>
      <c r="I109" s="185" t="str">
        <f t="shared" si="30"/>
        <v/>
      </c>
      <c r="J109" s="185" t="str">
        <f t="shared" si="31"/>
        <v/>
      </c>
      <c r="K109" s="185" t="str">
        <f t="shared" si="32"/>
        <v/>
      </c>
      <c r="L109" s="186" t="str">
        <f t="shared" si="48"/>
        <v/>
      </c>
    </row>
    <row r="110" spans="1:12" ht="12.75" customHeight="1" x14ac:dyDescent="0.2">
      <c r="A110" s="188"/>
      <c r="B110" s="182"/>
      <c r="C110" s="183"/>
      <c r="D110" s="184" t="str">
        <f t="shared" si="49"/>
        <v/>
      </c>
      <c r="E110" s="184" t="str">
        <f t="shared" si="50"/>
        <v/>
      </c>
      <c r="F110" s="184" t="str">
        <f t="shared" si="51"/>
        <v/>
      </c>
      <c r="G110" s="184" t="str">
        <f t="shared" si="52"/>
        <v/>
      </c>
      <c r="H110" s="184" t="str">
        <f t="shared" si="53"/>
        <v/>
      </c>
      <c r="I110" s="185" t="str">
        <f t="shared" si="30"/>
        <v/>
      </c>
      <c r="J110" s="185" t="str">
        <f t="shared" si="31"/>
        <v/>
      </c>
      <c r="K110" s="185" t="str">
        <f t="shared" si="32"/>
        <v/>
      </c>
      <c r="L110" s="186" t="str">
        <f t="shared" si="48"/>
        <v/>
      </c>
    </row>
    <row r="111" spans="1:12" ht="12.75" customHeight="1" x14ac:dyDescent="0.2">
      <c r="A111" s="188"/>
      <c r="B111" s="182"/>
      <c r="C111" s="183"/>
      <c r="D111" s="184" t="str">
        <f t="shared" si="49"/>
        <v/>
      </c>
      <c r="E111" s="184" t="str">
        <f t="shared" si="50"/>
        <v/>
      </c>
      <c r="F111" s="184" t="str">
        <f t="shared" si="51"/>
        <v/>
      </c>
      <c r="G111" s="184" t="str">
        <f t="shared" si="52"/>
        <v/>
      </c>
      <c r="H111" s="184" t="str">
        <f t="shared" si="53"/>
        <v/>
      </c>
      <c r="I111" s="185" t="str">
        <f t="shared" si="30"/>
        <v/>
      </c>
      <c r="J111" s="185" t="str">
        <f t="shared" si="31"/>
        <v/>
      </c>
      <c r="K111" s="185" t="str">
        <f t="shared" si="32"/>
        <v/>
      </c>
      <c r="L111" s="186" t="str">
        <f t="shared" si="48"/>
        <v/>
      </c>
    </row>
    <row r="112" spans="1:12" ht="12.75" customHeight="1" x14ac:dyDescent="0.2">
      <c r="A112" s="188"/>
      <c r="B112" s="182"/>
      <c r="C112" s="183"/>
      <c r="D112" s="184" t="str">
        <f t="shared" si="49"/>
        <v/>
      </c>
      <c r="E112" s="184" t="str">
        <f t="shared" si="50"/>
        <v/>
      </c>
      <c r="F112" s="184" t="str">
        <f t="shared" si="51"/>
        <v/>
      </c>
      <c r="G112" s="184" t="str">
        <f t="shared" si="52"/>
        <v/>
      </c>
      <c r="H112" s="184" t="str">
        <f t="shared" si="53"/>
        <v/>
      </c>
      <c r="I112" s="185" t="str">
        <f t="shared" si="30"/>
        <v/>
      </c>
      <c r="J112" s="185" t="str">
        <f t="shared" si="31"/>
        <v/>
      </c>
      <c r="K112" s="185" t="str">
        <f t="shared" si="32"/>
        <v/>
      </c>
      <c r="L112" s="186" t="str">
        <f t="shared" si="48"/>
        <v/>
      </c>
    </row>
    <row r="113" spans="1:12" ht="12.75" customHeight="1" x14ac:dyDescent="0.2">
      <c r="A113" s="188"/>
      <c r="B113" s="182"/>
      <c r="C113" s="183"/>
      <c r="D113" s="184" t="str">
        <f t="shared" si="49"/>
        <v/>
      </c>
      <c r="E113" s="184" t="str">
        <f t="shared" si="50"/>
        <v/>
      </c>
      <c r="F113" s="184" t="str">
        <f t="shared" si="51"/>
        <v/>
      </c>
      <c r="G113" s="184" t="str">
        <f t="shared" si="52"/>
        <v/>
      </c>
      <c r="H113" s="184" t="str">
        <f t="shared" si="53"/>
        <v/>
      </c>
      <c r="I113" s="185" t="str">
        <f t="shared" si="30"/>
        <v/>
      </c>
      <c r="J113" s="185" t="str">
        <f t="shared" si="31"/>
        <v/>
      </c>
      <c r="K113" s="185" t="str">
        <f t="shared" si="32"/>
        <v/>
      </c>
      <c r="L113" s="186" t="str">
        <f t="shared" si="48"/>
        <v/>
      </c>
    </row>
    <row r="114" spans="1:12" ht="12.75" customHeight="1" x14ac:dyDescent="0.2">
      <c r="A114" s="188"/>
      <c r="B114" s="182"/>
      <c r="C114" s="183"/>
      <c r="D114" s="184" t="str">
        <f t="shared" si="49"/>
        <v/>
      </c>
      <c r="E114" s="184" t="str">
        <f t="shared" si="50"/>
        <v/>
      </c>
      <c r="F114" s="184" t="str">
        <f t="shared" si="51"/>
        <v/>
      </c>
      <c r="G114" s="184" t="str">
        <f t="shared" si="52"/>
        <v/>
      </c>
      <c r="H114" s="184" t="str">
        <f t="shared" si="53"/>
        <v/>
      </c>
      <c r="I114" s="185" t="str">
        <f t="shared" si="30"/>
        <v/>
      </c>
      <c r="J114" s="185" t="str">
        <f t="shared" si="31"/>
        <v/>
      </c>
      <c r="K114" s="185" t="str">
        <f t="shared" si="32"/>
        <v/>
      </c>
      <c r="L114" s="186" t="str">
        <f t="shared" si="48"/>
        <v/>
      </c>
    </row>
    <row r="115" spans="1:12" ht="12.75" customHeight="1" x14ac:dyDescent="0.2">
      <c r="A115" s="188"/>
      <c r="B115" s="182"/>
      <c r="C115" s="183"/>
      <c r="D115" s="184" t="str">
        <f t="shared" si="49"/>
        <v/>
      </c>
      <c r="E115" s="184" t="str">
        <f t="shared" si="50"/>
        <v/>
      </c>
      <c r="F115" s="184" t="str">
        <f t="shared" si="51"/>
        <v/>
      </c>
      <c r="G115" s="184" t="str">
        <f t="shared" si="52"/>
        <v/>
      </c>
      <c r="H115" s="184" t="str">
        <f t="shared" si="53"/>
        <v/>
      </c>
      <c r="I115" s="185" t="str">
        <f t="shared" si="30"/>
        <v/>
      </c>
      <c r="J115" s="185" t="str">
        <f t="shared" si="31"/>
        <v/>
      </c>
      <c r="K115" s="185" t="str">
        <f t="shared" si="32"/>
        <v/>
      </c>
      <c r="L115" s="186" t="str">
        <f t="shared" si="48"/>
        <v/>
      </c>
    </row>
    <row r="116" spans="1:12" ht="12.75" customHeight="1" x14ac:dyDescent="0.2">
      <c r="A116" s="188"/>
      <c r="B116" s="182"/>
      <c r="C116" s="183"/>
      <c r="D116" s="184" t="str">
        <f t="shared" si="49"/>
        <v/>
      </c>
      <c r="E116" s="184" t="str">
        <f t="shared" si="50"/>
        <v/>
      </c>
      <c r="F116" s="184" t="str">
        <f t="shared" si="51"/>
        <v/>
      </c>
      <c r="G116" s="184" t="str">
        <f t="shared" si="52"/>
        <v/>
      </c>
      <c r="H116" s="184" t="str">
        <f t="shared" si="53"/>
        <v/>
      </c>
      <c r="I116" s="185" t="str">
        <f t="shared" si="30"/>
        <v/>
      </c>
      <c r="J116" s="185" t="str">
        <f t="shared" si="31"/>
        <v/>
      </c>
      <c r="K116" s="185" t="str">
        <f t="shared" si="32"/>
        <v/>
      </c>
      <c r="L116" s="186" t="str">
        <f t="shared" si="48"/>
        <v/>
      </c>
    </row>
    <row r="117" spans="1:12" ht="12.75" customHeight="1" x14ac:dyDescent="0.2">
      <c r="A117" s="188"/>
      <c r="B117" s="182"/>
      <c r="C117" s="183"/>
      <c r="D117" s="184" t="str">
        <f t="shared" si="49"/>
        <v/>
      </c>
      <c r="E117" s="184" t="str">
        <f t="shared" si="50"/>
        <v/>
      </c>
      <c r="F117" s="184" t="str">
        <f t="shared" si="51"/>
        <v/>
      </c>
      <c r="G117" s="184" t="str">
        <f t="shared" si="52"/>
        <v/>
      </c>
      <c r="H117" s="184" t="str">
        <f t="shared" si="53"/>
        <v/>
      </c>
      <c r="I117" s="185" t="str">
        <f t="shared" si="30"/>
        <v/>
      </c>
      <c r="J117" s="185" t="str">
        <f t="shared" si="31"/>
        <v/>
      </c>
      <c r="K117" s="185" t="str">
        <f t="shared" si="32"/>
        <v/>
      </c>
      <c r="L117" s="186" t="str">
        <f t="shared" si="48"/>
        <v/>
      </c>
    </row>
    <row r="118" spans="1:12" ht="12.75" customHeight="1" x14ac:dyDescent="0.2">
      <c r="A118" s="188"/>
      <c r="B118" s="182"/>
      <c r="C118" s="183"/>
      <c r="D118" s="184" t="str">
        <f t="shared" si="49"/>
        <v/>
      </c>
      <c r="E118" s="184" t="str">
        <f t="shared" si="50"/>
        <v/>
      </c>
      <c r="F118" s="184" t="str">
        <f t="shared" si="51"/>
        <v/>
      </c>
      <c r="G118" s="184" t="str">
        <f t="shared" si="52"/>
        <v/>
      </c>
      <c r="H118" s="184" t="str">
        <f t="shared" si="53"/>
        <v/>
      </c>
      <c r="I118" s="185" t="str">
        <f t="shared" si="30"/>
        <v/>
      </c>
      <c r="J118" s="185" t="str">
        <f t="shared" si="31"/>
        <v/>
      </c>
      <c r="K118" s="185" t="str">
        <f t="shared" si="32"/>
        <v/>
      </c>
      <c r="L118" s="186" t="str">
        <f t="shared" si="48"/>
        <v/>
      </c>
    </row>
    <row r="119" spans="1:12" ht="12.75" customHeight="1" x14ac:dyDescent="0.2">
      <c r="A119" s="188"/>
      <c r="B119" s="182"/>
      <c r="C119" s="183"/>
      <c r="D119" s="184" t="str">
        <f t="shared" si="49"/>
        <v/>
      </c>
      <c r="E119" s="184" t="str">
        <f t="shared" si="50"/>
        <v/>
      </c>
      <c r="F119" s="184" t="str">
        <f t="shared" si="51"/>
        <v/>
      </c>
      <c r="G119" s="184" t="str">
        <f t="shared" si="52"/>
        <v/>
      </c>
      <c r="H119" s="184" t="str">
        <f t="shared" si="53"/>
        <v/>
      </c>
      <c r="I119" s="185" t="str">
        <f t="shared" si="30"/>
        <v/>
      </c>
      <c r="J119" s="185" t="str">
        <f t="shared" si="31"/>
        <v/>
      </c>
      <c r="K119" s="185" t="str">
        <f t="shared" si="32"/>
        <v/>
      </c>
      <c r="L119" s="186" t="str">
        <f t="shared" si="48"/>
        <v/>
      </c>
    </row>
    <row r="120" spans="1:12" ht="12.75" customHeight="1" x14ac:dyDescent="0.2">
      <c r="A120" s="188"/>
      <c r="B120" s="182"/>
      <c r="C120" s="183"/>
      <c r="D120" s="184" t="str">
        <f t="shared" si="49"/>
        <v/>
      </c>
      <c r="E120" s="184" t="str">
        <f t="shared" si="50"/>
        <v/>
      </c>
      <c r="F120" s="184" t="str">
        <f t="shared" si="51"/>
        <v/>
      </c>
      <c r="G120" s="184" t="str">
        <f t="shared" si="52"/>
        <v/>
      </c>
      <c r="H120" s="184" t="str">
        <f t="shared" si="53"/>
        <v/>
      </c>
      <c r="I120" s="185" t="str">
        <f t="shared" si="30"/>
        <v/>
      </c>
      <c r="J120" s="185" t="str">
        <f t="shared" si="31"/>
        <v/>
      </c>
      <c r="K120" s="185" t="str">
        <f t="shared" si="32"/>
        <v/>
      </c>
      <c r="L120" s="186" t="str">
        <f t="shared" si="48"/>
        <v/>
      </c>
    </row>
    <row r="121" spans="1:12" ht="12.75" customHeight="1" x14ac:dyDescent="0.2">
      <c r="A121" s="196"/>
      <c r="B121" s="35" t="s">
        <v>328</v>
      </c>
      <c r="C121" s="189">
        <f t="shared" ref="C121:H121" si="54">SUM(C106:C120)</f>
        <v>0</v>
      </c>
      <c r="D121" s="190">
        <f t="shared" si="54"/>
        <v>0</v>
      </c>
      <c r="E121" s="190">
        <f t="shared" si="54"/>
        <v>0</v>
      </c>
      <c r="F121" s="190">
        <f t="shared" si="54"/>
        <v>0</v>
      </c>
      <c r="G121" s="190">
        <f t="shared" si="54"/>
        <v>0</v>
      </c>
      <c r="H121" s="190">
        <f t="shared" si="54"/>
        <v>0</v>
      </c>
      <c r="I121" s="191">
        <f t="shared" si="30"/>
        <v>0</v>
      </c>
      <c r="J121" s="191">
        <f t="shared" si="31"/>
        <v>0</v>
      </c>
      <c r="K121" s="191">
        <f t="shared" si="32"/>
        <v>0</v>
      </c>
      <c r="L121" s="70">
        <f>SUM(L106:L120)</f>
        <v>0</v>
      </c>
    </row>
    <row r="122" spans="1:12" ht="12.75" customHeight="1" x14ac:dyDescent="0.2">
      <c r="A122" s="196"/>
      <c r="B122" s="35" t="s">
        <v>336</v>
      </c>
      <c r="C122" s="189">
        <v>100</v>
      </c>
      <c r="D122" s="190">
        <f>IF(C121&lt;&gt;0,D121/C121*100,0)</f>
        <v>0</v>
      </c>
      <c r="E122" s="190">
        <f>IF(D121&lt;&gt;0,E121/C121*100,0)</f>
        <v>0</v>
      </c>
      <c r="F122" s="190">
        <f>IF(E121&lt;&gt;0,F121/C121*100,0)</f>
        <v>0</v>
      </c>
      <c r="G122" s="190">
        <f>IF(F121&lt;&gt;0,G121/C121*100,0)</f>
        <v>0</v>
      </c>
      <c r="H122" s="190">
        <f>IF(G121&lt;&gt;0,H121/D121*100,0)</f>
        <v>0</v>
      </c>
      <c r="I122" s="70">
        <f t="shared" si="30"/>
        <v>0</v>
      </c>
      <c r="J122" s="70">
        <f t="shared" si="31"/>
        <v>0</v>
      </c>
      <c r="K122" s="70">
        <f t="shared" si="32"/>
        <v>0</v>
      </c>
      <c r="L122" s="70">
        <f t="shared" ref="L122:L137" si="55">IF(D122&lt;&gt;"",D122/3.6,"")</f>
        <v>0</v>
      </c>
    </row>
    <row r="123" spans="1:12" ht="12.75" customHeight="1" x14ac:dyDescent="0.2">
      <c r="A123" s="188"/>
      <c r="B123" s="182"/>
      <c r="C123" s="183"/>
      <c r="D123" s="184" t="str">
        <f t="shared" ref="D123:D137" si="56">IF($B123&lt;&gt;"",$C123/100*(VLOOKUP($B123,Alimenti,2)),"")</f>
        <v/>
      </c>
      <c r="E123" s="184" t="str">
        <f t="shared" ref="E123:E137" si="57">IF($B123&lt;&gt;"",$C123/100*(VLOOKUP($B123,Alimenti,3)),"")</f>
        <v/>
      </c>
      <c r="F123" s="184" t="str">
        <f t="shared" ref="F123:F137" si="58">IF($B123&lt;&gt;"",$C123/100*(VLOOKUP($B123,Alimenti,4)),"")</f>
        <v/>
      </c>
      <c r="G123" s="184" t="str">
        <f t="shared" ref="G123:G137" si="59">IF($B123&lt;&gt;"",$C123/100*(VLOOKUP($B123,Alimenti,5)),"")</f>
        <v/>
      </c>
      <c r="H123" s="184" t="str">
        <f t="shared" ref="H123:H137" si="60">IF($B123&lt;&gt;"",$C123/100*(VLOOKUP($B123,Alimenti,6)),"")</f>
        <v/>
      </c>
      <c r="I123" s="185" t="str">
        <f t="shared" si="30"/>
        <v/>
      </c>
      <c r="J123" s="185" t="str">
        <f t="shared" si="31"/>
        <v/>
      </c>
      <c r="K123" s="185" t="str">
        <f t="shared" si="32"/>
        <v/>
      </c>
      <c r="L123" s="186" t="str">
        <f t="shared" si="55"/>
        <v/>
      </c>
    </row>
    <row r="124" spans="1:12" ht="12.75" customHeight="1" x14ac:dyDescent="0.2">
      <c r="A124" s="188"/>
      <c r="B124" s="182"/>
      <c r="C124" s="183"/>
      <c r="D124" s="184" t="str">
        <f t="shared" si="56"/>
        <v/>
      </c>
      <c r="E124" s="184" t="str">
        <f t="shared" si="57"/>
        <v/>
      </c>
      <c r="F124" s="184" t="str">
        <f t="shared" si="58"/>
        <v/>
      </c>
      <c r="G124" s="184" t="str">
        <f t="shared" si="59"/>
        <v/>
      </c>
      <c r="H124" s="184" t="str">
        <f t="shared" si="60"/>
        <v/>
      </c>
      <c r="I124" s="185" t="str">
        <f t="shared" si="30"/>
        <v/>
      </c>
      <c r="J124" s="185" t="str">
        <f t="shared" si="31"/>
        <v/>
      </c>
      <c r="K124" s="185" t="str">
        <f t="shared" si="32"/>
        <v/>
      </c>
      <c r="L124" s="186" t="str">
        <f t="shared" si="55"/>
        <v/>
      </c>
    </row>
    <row r="125" spans="1:12" ht="12.75" customHeight="1" x14ac:dyDescent="0.2">
      <c r="A125" s="188"/>
      <c r="B125" s="182"/>
      <c r="C125" s="183"/>
      <c r="D125" s="184" t="str">
        <f t="shared" si="56"/>
        <v/>
      </c>
      <c r="E125" s="184" t="str">
        <f t="shared" si="57"/>
        <v/>
      </c>
      <c r="F125" s="184" t="str">
        <f t="shared" si="58"/>
        <v/>
      </c>
      <c r="G125" s="184" t="str">
        <f t="shared" si="59"/>
        <v/>
      </c>
      <c r="H125" s="184" t="str">
        <f t="shared" si="60"/>
        <v/>
      </c>
      <c r="I125" s="185" t="str">
        <f t="shared" si="30"/>
        <v/>
      </c>
      <c r="J125" s="185" t="str">
        <f t="shared" si="31"/>
        <v/>
      </c>
      <c r="K125" s="185" t="str">
        <f t="shared" si="32"/>
        <v/>
      </c>
      <c r="L125" s="186" t="str">
        <f t="shared" si="55"/>
        <v/>
      </c>
    </row>
    <row r="126" spans="1:12" ht="12.75" customHeight="1" x14ac:dyDescent="0.2">
      <c r="A126" s="188"/>
      <c r="B126" s="182"/>
      <c r="C126" s="183"/>
      <c r="D126" s="184" t="str">
        <f t="shared" si="56"/>
        <v/>
      </c>
      <c r="E126" s="184" t="str">
        <f t="shared" si="57"/>
        <v/>
      </c>
      <c r="F126" s="184" t="str">
        <f t="shared" si="58"/>
        <v/>
      </c>
      <c r="G126" s="184" t="str">
        <f t="shared" si="59"/>
        <v/>
      </c>
      <c r="H126" s="184" t="str">
        <f t="shared" si="60"/>
        <v/>
      </c>
      <c r="I126" s="185" t="str">
        <f t="shared" si="30"/>
        <v/>
      </c>
      <c r="J126" s="185" t="str">
        <f t="shared" si="31"/>
        <v/>
      </c>
      <c r="K126" s="185" t="str">
        <f t="shared" si="32"/>
        <v/>
      </c>
      <c r="L126" s="186" t="str">
        <f t="shared" si="55"/>
        <v/>
      </c>
    </row>
    <row r="127" spans="1:12" ht="12.75" customHeight="1" x14ac:dyDescent="0.2">
      <c r="A127" s="188"/>
      <c r="B127" s="182"/>
      <c r="C127" s="183"/>
      <c r="D127" s="184" t="str">
        <f t="shared" si="56"/>
        <v/>
      </c>
      <c r="E127" s="184" t="str">
        <f t="shared" si="57"/>
        <v/>
      </c>
      <c r="F127" s="184" t="str">
        <f t="shared" si="58"/>
        <v/>
      </c>
      <c r="G127" s="184" t="str">
        <f t="shared" si="59"/>
        <v/>
      </c>
      <c r="H127" s="184" t="str">
        <f t="shared" si="60"/>
        <v/>
      </c>
      <c r="I127" s="185" t="str">
        <f t="shared" si="30"/>
        <v/>
      </c>
      <c r="J127" s="185" t="str">
        <f t="shared" si="31"/>
        <v/>
      </c>
      <c r="K127" s="185" t="str">
        <f t="shared" si="32"/>
        <v/>
      </c>
      <c r="L127" s="186" t="str">
        <f t="shared" si="55"/>
        <v/>
      </c>
    </row>
    <row r="128" spans="1:12" ht="12.75" customHeight="1" x14ac:dyDescent="0.2">
      <c r="A128" s="188"/>
      <c r="B128" s="182"/>
      <c r="C128" s="183"/>
      <c r="D128" s="184" t="str">
        <f t="shared" si="56"/>
        <v/>
      </c>
      <c r="E128" s="184" t="str">
        <f t="shared" si="57"/>
        <v/>
      </c>
      <c r="F128" s="184" t="str">
        <f t="shared" si="58"/>
        <v/>
      </c>
      <c r="G128" s="184" t="str">
        <f t="shared" si="59"/>
        <v/>
      </c>
      <c r="H128" s="184" t="str">
        <f t="shared" si="60"/>
        <v/>
      </c>
      <c r="I128" s="185" t="str">
        <f t="shared" si="30"/>
        <v/>
      </c>
      <c r="J128" s="185" t="str">
        <f t="shared" si="31"/>
        <v/>
      </c>
      <c r="K128" s="185" t="str">
        <f t="shared" si="32"/>
        <v/>
      </c>
      <c r="L128" s="186" t="str">
        <f t="shared" si="55"/>
        <v/>
      </c>
    </row>
    <row r="129" spans="1:12" ht="12.75" customHeight="1" x14ac:dyDescent="0.2">
      <c r="A129" s="188"/>
      <c r="B129" s="182"/>
      <c r="C129" s="183"/>
      <c r="D129" s="184" t="str">
        <f t="shared" si="56"/>
        <v/>
      </c>
      <c r="E129" s="184" t="str">
        <f t="shared" si="57"/>
        <v/>
      </c>
      <c r="F129" s="184" t="str">
        <f t="shared" si="58"/>
        <v/>
      </c>
      <c r="G129" s="184" t="str">
        <f t="shared" si="59"/>
        <v/>
      </c>
      <c r="H129" s="184" t="str">
        <f t="shared" si="60"/>
        <v/>
      </c>
      <c r="I129" s="185" t="str">
        <f t="shared" si="30"/>
        <v/>
      </c>
      <c r="J129" s="185" t="str">
        <f t="shared" si="31"/>
        <v/>
      </c>
      <c r="K129" s="185" t="str">
        <f t="shared" si="32"/>
        <v/>
      </c>
      <c r="L129" s="186" t="str">
        <f t="shared" si="55"/>
        <v/>
      </c>
    </row>
    <row r="130" spans="1:12" ht="12.75" customHeight="1" x14ac:dyDescent="0.2">
      <c r="A130" s="188"/>
      <c r="B130" s="182"/>
      <c r="C130" s="183"/>
      <c r="D130" s="184" t="str">
        <f t="shared" si="56"/>
        <v/>
      </c>
      <c r="E130" s="184" t="str">
        <f t="shared" si="57"/>
        <v/>
      </c>
      <c r="F130" s="184" t="str">
        <f t="shared" si="58"/>
        <v/>
      </c>
      <c r="G130" s="184" t="str">
        <f t="shared" si="59"/>
        <v/>
      </c>
      <c r="H130" s="184" t="str">
        <f t="shared" si="60"/>
        <v/>
      </c>
      <c r="I130" s="185" t="str">
        <f t="shared" si="30"/>
        <v/>
      </c>
      <c r="J130" s="185" t="str">
        <f t="shared" si="31"/>
        <v/>
      </c>
      <c r="K130" s="185" t="str">
        <f t="shared" si="32"/>
        <v/>
      </c>
      <c r="L130" s="186" t="str">
        <f t="shared" si="55"/>
        <v/>
      </c>
    </row>
    <row r="131" spans="1:12" ht="12.75" customHeight="1" x14ac:dyDescent="0.2">
      <c r="A131" s="188"/>
      <c r="B131" s="182"/>
      <c r="C131" s="183"/>
      <c r="D131" s="184" t="str">
        <f t="shared" si="56"/>
        <v/>
      </c>
      <c r="E131" s="184" t="str">
        <f t="shared" si="57"/>
        <v/>
      </c>
      <c r="F131" s="184" t="str">
        <f t="shared" si="58"/>
        <v/>
      </c>
      <c r="G131" s="184" t="str">
        <f t="shared" si="59"/>
        <v/>
      </c>
      <c r="H131" s="184" t="str">
        <f t="shared" si="60"/>
        <v/>
      </c>
      <c r="I131" s="185" t="str">
        <f t="shared" si="30"/>
        <v/>
      </c>
      <c r="J131" s="185" t="str">
        <f t="shared" si="31"/>
        <v/>
      </c>
      <c r="K131" s="185" t="str">
        <f t="shared" si="32"/>
        <v/>
      </c>
      <c r="L131" s="186" t="str">
        <f t="shared" si="55"/>
        <v/>
      </c>
    </row>
    <row r="132" spans="1:12" ht="12.75" customHeight="1" x14ac:dyDescent="0.2">
      <c r="A132" s="188"/>
      <c r="B132" s="182"/>
      <c r="C132" s="183"/>
      <c r="D132" s="184" t="str">
        <f t="shared" si="56"/>
        <v/>
      </c>
      <c r="E132" s="184" t="str">
        <f t="shared" si="57"/>
        <v/>
      </c>
      <c r="F132" s="184" t="str">
        <f t="shared" si="58"/>
        <v/>
      </c>
      <c r="G132" s="184" t="str">
        <f t="shared" si="59"/>
        <v/>
      </c>
      <c r="H132" s="184" t="str">
        <f t="shared" si="60"/>
        <v/>
      </c>
      <c r="I132" s="185" t="str">
        <f t="shared" ref="I132:I195" si="61">IF(E132&lt;&gt;"",ROUND(E132/7,0),"")</f>
        <v/>
      </c>
      <c r="J132" s="185" t="str">
        <f t="shared" ref="J132:J195" si="62">IF(F132&lt;&gt;"",ROUND(F132/9,0),"")</f>
        <v/>
      </c>
      <c r="K132" s="185" t="str">
        <f t="shared" ref="K132:K195" si="63">IF(G132&lt;&gt;"",ROUND(G132/3,0),"")</f>
        <v/>
      </c>
      <c r="L132" s="186" t="str">
        <f t="shared" si="55"/>
        <v/>
      </c>
    </row>
    <row r="133" spans="1:12" ht="12.75" customHeight="1" x14ac:dyDescent="0.2">
      <c r="A133" s="188"/>
      <c r="B133" s="182"/>
      <c r="C133" s="183"/>
      <c r="D133" s="184" t="str">
        <f t="shared" si="56"/>
        <v/>
      </c>
      <c r="E133" s="184" t="str">
        <f t="shared" si="57"/>
        <v/>
      </c>
      <c r="F133" s="184" t="str">
        <f t="shared" si="58"/>
        <v/>
      </c>
      <c r="G133" s="184" t="str">
        <f t="shared" si="59"/>
        <v/>
      </c>
      <c r="H133" s="184" t="str">
        <f t="shared" si="60"/>
        <v/>
      </c>
      <c r="I133" s="185" t="str">
        <f t="shared" si="61"/>
        <v/>
      </c>
      <c r="J133" s="185" t="str">
        <f t="shared" si="62"/>
        <v/>
      </c>
      <c r="K133" s="185" t="str">
        <f t="shared" si="63"/>
        <v/>
      </c>
      <c r="L133" s="186" t="str">
        <f t="shared" si="55"/>
        <v/>
      </c>
    </row>
    <row r="134" spans="1:12" ht="12.75" customHeight="1" x14ac:dyDescent="0.2">
      <c r="A134" s="188"/>
      <c r="B134" s="182"/>
      <c r="C134" s="183"/>
      <c r="D134" s="184" t="str">
        <f t="shared" si="56"/>
        <v/>
      </c>
      <c r="E134" s="184" t="str">
        <f t="shared" si="57"/>
        <v/>
      </c>
      <c r="F134" s="184" t="str">
        <f t="shared" si="58"/>
        <v/>
      </c>
      <c r="G134" s="184" t="str">
        <f t="shared" si="59"/>
        <v/>
      </c>
      <c r="H134" s="184" t="str">
        <f t="shared" si="60"/>
        <v/>
      </c>
      <c r="I134" s="185" t="str">
        <f t="shared" si="61"/>
        <v/>
      </c>
      <c r="J134" s="185" t="str">
        <f t="shared" si="62"/>
        <v/>
      </c>
      <c r="K134" s="185" t="str">
        <f t="shared" si="63"/>
        <v/>
      </c>
      <c r="L134" s="186" t="str">
        <f t="shared" si="55"/>
        <v/>
      </c>
    </row>
    <row r="135" spans="1:12" ht="12.75" customHeight="1" x14ac:dyDescent="0.2">
      <c r="A135" s="188"/>
      <c r="B135" s="182"/>
      <c r="C135" s="183"/>
      <c r="D135" s="184" t="str">
        <f t="shared" si="56"/>
        <v/>
      </c>
      <c r="E135" s="184" t="str">
        <f t="shared" si="57"/>
        <v/>
      </c>
      <c r="F135" s="184" t="str">
        <f t="shared" si="58"/>
        <v/>
      </c>
      <c r="G135" s="184" t="str">
        <f t="shared" si="59"/>
        <v/>
      </c>
      <c r="H135" s="184" t="str">
        <f t="shared" si="60"/>
        <v/>
      </c>
      <c r="I135" s="185" t="str">
        <f t="shared" si="61"/>
        <v/>
      </c>
      <c r="J135" s="185" t="str">
        <f t="shared" si="62"/>
        <v/>
      </c>
      <c r="K135" s="185" t="str">
        <f t="shared" si="63"/>
        <v/>
      </c>
      <c r="L135" s="186" t="str">
        <f t="shared" si="55"/>
        <v/>
      </c>
    </row>
    <row r="136" spans="1:12" ht="12.75" customHeight="1" x14ac:dyDescent="0.2">
      <c r="A136" s="188"/>
      <c r="B136" s="182"/>
      <c r="C136" s="183"/>
      <c r="D136" s="184" t="str">
        <f t="shared" si="56"/>
        <v/>
      </c>
      <c r="E136" s="184" t="str">
        <f t="shared" si="57"/>
        <v/>
      </c>
      <c r="F136" s="184" t="str">
        <f t="shared" si="58"/>
        <v/>
      </c>
      <c r="G136" s="184" t="str">
        <f t="shared" si="59"/>
        <v/>
      </c>
      <c r="H136" s="184" t="str">
        <f t="shared" si="60"/>
        <v/>
      </c>
      <c r="I136" s="185" t="str">
        <f t="shared" si="61"/>
        <v/>
      </c>
      <c r="J136" s="185" t="str">
        <f t="shared" si="62"/>
        <v/>
      </c>
      <c r="K136" s="185" t="str">
        <f t="shared" si="63"/>
        <v/>
      </c>
      <c r="L136" s="186" t="str">
        <f t="shared" si="55"/>
        <v/>
      </c>
    </row>
    <row r="137" spans="1:12" ht="12.75" customHeight="1" x14ac:dyDescent="0.2">
      <c r="A137" s="188"/>
      <c r="B137" s="182"/>
      <c r="C137" s="183"/>
      <c r="D137" s="184" t="str">
        <f t="shared" si="56"/>
        <v/>
      </c>
      <c r="E137" s="184" t="str">
        <f t="shared" si="57"/>
        <v/>
      </c>
      <c r="F137" s="184" t="str">
        <f t="shared" si="58"/>
        <v/>
      </c>
      <c r="G137" s="184" t="str">
        <f t="shared" si="59"/>
        <v/>
      </c>
      <c r="H137" s="184" t="str">
        <f t="shared" si="60"/>
        <v/>
      </c>
      <c r="I137" s="185" t="str">
        <f t="shared" si="61"/>
        <v/>
      </c>
      <c r="J137" s="185" t="str">
        <f t="shared" si="62"/>
        <v/>
      </c>
      <c r="K137" s="185" t="str">
        <f t="shared" si="63"/>
        <v/>
      </c>
      <c r="L137" s="186" t="str">
        <f t="shared" si="55"/>
        <v/>
      </c>
    </row>
    <row r="138" spans="1:12" ht="12.75" customHeight="1" x14ac:dyDescent="0.2">
      <c r="A138" s="196"/>
      <c r="B138" s="35" t="s">
        <v>328</v>
      </c>
      <c r="C138" s="189">
        <f t="shared" ref="C138:H138" si="64">SUM(C123:C137)</f>
        <v>0</v>
      </c>
      <c r="D138" s="190">
        <f t="shared" si="64"/>
        <v>0</v>
      </c>
      <c r="E138" s="190">
        <f t="shared" si="64"/>
        <v>0</v>
      </c>
      <c r="F138" s="190">
        <f t="shared" si="64"/>
        <v>0</v>
      </c>
      <c r="G138" s="190">
        <f t="shared" si="64"/>
        <v>0</v>
      </c>
      <c r="H138" s="190">
        <f t="shared" si="64"/>
        <v>0</v>
      </c>
      <c r="I138" s="191">
        <f t="shared" si="61"/>
        <v>0</v>
      </c>
      <c r="J138" s="191">
        <f t="shared" si="62"/>
        <v>0</v>
      </c>
      <c r="K138" s="191">
        <f t="shared" si="63"/>
        <v>0</v>
      </c>
      <c r="L138" s="70">
        <f>SUM(L123:L137)</f>
        <v>0</v>
      </c>
    </row>
    <row r="139" spans="1:12" ht="12.75" customHeight="1" x14ac:dyDescent="0.2">
      <c r="A139" s="196"/>
      <c r="B139" s="35" t="s">
        <v>336</v>
      </c>
      <c r="C139" s="189">
        <v>100</v>
      </c>
      <c r="D139" s="190">
        <f>IF(C138&lt;&gt;0,D138/C138*100,0)</f>
        <v>0</v>
      </c>
      <c r="E139" s="190">
        <f>IF(D138&lt;&gt;0,E138/C138*100,0)</f>
        <v>0</v>
      </c>
      <c r="F139" s="190">
        <f>IF(E138&lt;&gt;0,F138/C138*100,0)</f>
        <v>0</v>
      </c>
      <c r="G139" s="190">
        <f>IF(F138&lt;&gt;0,G138/C138*100,0)</f>
        <v>0</v>
      </c>
      <c r="H139" s="190">
        <f>IF(G138&lt;&gt;0,H138/D138*100,0)</f>
        <v>0</v>
      </c>
      <c r="I139" s="70">
        <f t="shared" si="61"/>
        <v>0</v>
      </c>
      <c r="J139" s="70">
        <f t="shared" si="62"/>
        <v>0</v>
      </c>
      <c r="K139" s="70">
        <f t="shared" si="63"/>
        <v>0</v>
      </c>
      <c r="L139" s="70">
        <f t="shared" ref="L139:L154" si="65">IF(D139&lt;&gt;"",D139/3.6,"")</f>
        <v>0</v>
      </c>
    </row>
    <row r="140" spans="1:12" ht="12.75" customHeight="1" x14ac:dyDescent="0.2">
      <c r="A140" s="188"/>
      <c r="B140" s="182"/>
      <c r="C140" s="183"/>
      <c r="D140" s="184" t="str">
        <f t="shared" ref="D140:D154" si="66">IF($B140&lt;&gt;"",$C140/100*(VLOOKUP($B140,Alimenti,2)),"")</f>
        <v/>
      </c>
      <c r="E140" s="184" t="str">
        <f t="shared" ref="E140:E154" si="67">IF($B140&lt;&gt;"",$C140/100*(VLOOKUP($B140,Alimenti,3)),"")</f>
        <v/>
      </c>
      <c r="F140" s="184" t="str">
        <f t="shared" ref="F140:F154" si="68">IF($B140&lt;&gt;"",$C140/100*(VLOOKUP($B140,Alimenti,4)),"")</f>
        <v/>
      </c>
      <c r="G140" s="184" t="str">
        <f t="shared" ref="G140:G154" si="69">IF($B140&lt;&gt;"",$C140/100*(VLOOKUP($B140,Alimenti,5)),"")</f>
        <v/>
      </c>
      <c r="H140" s="184" t="str">
        <f t="shared" ref="H140:H154" si="70">IF($B140&lt;&gt;"",$C140/100*(VLOOKUP($B140,Alimenti,6)),"")</f>
        <v/>
      </c>
      <c r="I140" s="185" t="str">
        <f t="shared" si="61"/>
        <v/>
      </c>
      <c r="J140" s="185" t="str">
        <f t="shared" si="62"/>
        <v/>
      </c>
      <c r="K140" s="185" t="str">
        <f t="shared" si="63"/>
        <v/>
      </c>
      <c r="L140" s="186" t="str">
        <f t="shared" si="65"/>
        <v/>
      </c>
    </row>
    <row r="141" spans="1:12" ht="12.75" customHeight="1" x14ac:dyDescent="0.2">
      <c r="A141" s="188"/>
      <c r="B141" s="182"/>
      <c r="C141" s="183"/>
      <c r="D141" s="184" t="str">
        <f t="shared" si="66"/>
        <v/>
      </c>
      <c r="E141" s="184" t="str">
        <f t="shared" si="67"/>
        <v/>
      </c>
      <c r="F141" s="184" t="str">
        <f t="shared" si="68"/>
        <v/>
      </c>
      <c r="G141" s="184" t="str">
        <f t="shared" si="69"/>
        <v/>
      </c>
      <c r="H141" s="184" t="str">
        <f t="shared" si="70"/>
        <v/>
      </c>
      <c r="I141" s="185" t="str">
        <f t="shared" si="61"/>
        <v/>
      </c>
      <c r="J141" s="185" t="str">
        <f t="shared" si="62"/>
        <v/>
      </c>
      <c r="K141" s="185" t="str">
        <f t="shared" si="63"/>
        <v/>
      </c>
      <c r="L141" s="186" t="str">
        <f t="shared" si="65"/>
        <v/>
      </c>
    </row>
    <row r="142" spans="1:12" ht="12.75" customHeight="1" x14ac:dyDescent="0.2">
      <c r="A142" s="188"/>
      <c r="B142" s="182"/>
      <c r="C142" s="183"/>
      <c r="D142" s="184" t="str">
        <f t="shared" si="66"/>
        <v/>
      </c>
      <c r="E142" s="184" t="str">
        <f t="shared" si="67"/>
        <v/>
      </c>
      <c r="F142" s="184" t="str">
        <f t="shared" si="68"/>
        <v/>
      </c>
      <c r="G142" s="184" t="str">
        <f t="shared" si="69"/>
        <v/>
      </c>
      <c r="H142" s="184" t="str">
        <f t="shared" si="70"/>
        <v/>
      </c>
      <c r="I142" s="185" t="str">
        <f t="shared" si="61"/>
        <v/>
      </c>
      <c r="J142" s="185" t="str">
        <f t="shared" si="62"/>
        <v/>
      </c>
      <c r="K142" s="185" t="str">
        <f t="shared" si="63"/>
        <v/>
      </c>
      <c r="L142" s="186" t="str">
        <f t="shared" si="65"/>
        <v/>
      </c>
    </row>
    <row r="143" spans="1:12" ht="12.75" customHeight="1" x14ac:dyDescent="0.2">
      <c r="A143" s="188"/>
      <c r="B143" s="182"/>
      <c r="C143" s="183"/>
      <c r="D143" s="184" t="str">
        <f t="shared" si="66"/>
        <v/>
      </c>
      <c r="E143" s="184" t="str">
        <f t="shared" si="67"/>
        <v/>
      </c>
      <c r="F143" s="184" t="str">
        <f t="shared" si="68"/>
        <v/>
      </c>
      <c r="G143" s="184" t="str">
        <f t="shared" si="69"/>
        <v/>
      </c>
      <c r="H143" s="184" t="str">
        <f t="shared" si="70"/>
        <v/>
      </c>
      <c r="I143" s="185" t="str">
        <f t="shared" si="61"/>
        <v/>
      </c>
      <c r="J143" s="185" t="str">
        <f t="shared" si="62"/>
        <v/>
      </c>
      <c r="K143" s="185" t="str">
        <f t="shared" si="63"/>
        <v/>
      </c>
      <c r="L143" s="186" t="str">
        <f t="shared" si="65"/>
        <v/>
      </c>
    </row>
    <row r="144" spans="1:12" ht="12.75" customHeight="1" x14ac:dyDescent="0.2">
      <c r="A144" s="188"/>
      <c r="B144" s="182"/>
      <c r="C144" s="183"/>
      <c r="D144" s="184" t="str">
        <f t="shared" si="66"/>
        <v/>
      </c>
      <c r="E144" s="184" t="str">
        <f t="shared" si="67"/>
        <v/>
      </c>
      <c r="F144" s="184" t="str">
        <f t="shared" si="68"/>
        <v/>
      </c>
      <c r="G144" s="184" t="str">
        <f t="shared" si="69"/>
        <v/>
      </c>
      <c r="H144" s="184" t="str">
        <f t="shared" si="70"/>
        <v/>
      </c>
      <c r="I144" s="185" t="str">
        <f t="shared" si="61"/>
        <v/>
      </c>
      <c r="J144" s="185" t="str">
        <f t="shared" si="62"/>
        <v/>
      </c>
      <c r="K144" s="185" t="str">
        <f t="shared" si="63"/>
        <v/>
      </c>
      <c r="L144" s="186" t="str">
        <f t="shared" si="65"/>
        <v/>
      </c>
    </row>
    <row r="145" spans="1:12" ht="12.75" customHeight="1" x14ac:dyDescent="0.2">
      <c r="A145" s="188"/>
      <c r="B145" s="182"/>
      <c r="C145" s="183"/>
      <c r="D145" s="184" t="str">
        <f t="shared" si="66"/>
        <v/>
      </c>
      <c r="E145" s="184" t="str">
        <f t="shared" si="67"/>
        <v/>
      </c>
      <c r="F145" s="184" t="str">
        <f t="shared" si="68"/>
        <v/>
      </c>
      <c r="G145" s="184" t="str">
        <f t="shared" si="69"/>
        <v/>
      </c>
      <c r="H145" s="184" t="str">
        <f t="shared" si="70"/>
        <v/>
      </c>
      <c r="I145" s="185" t="str">
        <f t="shared" si="61"/>
        <v/>
      </c>
      <c r="J145" s="185" t="str">
        <f t="shared" si="62"/>
        <v/>
      </c>
      <c r="K145" s="185" t="str">
        <f t="shared" si="63"/>
        <v/>
      </c>
      <c r="L145" s="186" t="str">
        <f t="shared" si="65"/>
        <v/>
      </c>
    </row>
    <row r="146" spans="1:12" ht="12.75" customHeight="1" x14ac:dyDescent="0.2">
      <c r="A146" s="188"/>
      <c r="B146" s="182"/>
      <c r="C146" s="183"/>
      <c r="D146" s="184" t="str">
        <f t="shared" si="66"/>
        <v/>
      </c>
      <c r="E146" s="184" t="str">
        <f t="shared" si="67"/>
        <v/>
      </c>
      <c r="F146" s="184" t="str">
        <f t="shared" si="68"/>
        <v/>
      </c>
      <c r="G146" s="184" t="str">
        <f t="shared" si="69"/>
        <v/>
      </c>
      <c r="H146" s="184" t="str">
        <f t="shared" si="70"/>
        <v/>
      </c>
      <c r="I146" s="185" t="str">
        <f t="shared" si="61"/>
        <v/>
      </c>
      <c r="J146" s="185" t="str">
        <f t="shared" si="62"/>
        <v/>
      </c>
      <c r="K146" s="185" t="str">
        <f t="shared" si="63"/>
        <v/>
      </c>
      <c r="L146" s="186" t="str">
        <f t="shared" si="65"/>
        <v/>
      </c>
    </row>
    <row r="147" spans="1:12" ht="12.75" customHeight="1" x14ac:dyDescent="0.2">
      <c r="A147" s="188"/>
      <c r="B147" s="182"/>
      <c r="C147" s="183"/>
      <c r="D147" s="184" t="str">
        <f t="shared" si="66"/>
        <v/>
      </c>
      <c r="E147" s="184" t="str">
        <f t="shared" si="67"/>
        <v/>
      </c>
      <c r="F147" s="184" t="str">
        <f t="shared" si="68"/>
        <v/>
      </c>
      <c r="G147" s="184" t="str">
        <f t="shared" si="69"/>
        <v/>
      </c>
      <c r="H147" s="184" t="str">
        <f t="shared" si="70"/>
        <v/>
      </c>
      <c r="I147" s="185" t="str">
        <f t="shared" si="61"/>
        <v/>
      </c>
      <c r="J147" s="185" t="str">
        <f t="shared" si="62"/>
        <v/>
      </c>
      <c r="K147" s="185" t="str">
        <f t="shared" si="63"/>
        <v/>
      </c>
      <c r="L147" s="186" t="str">
        <f t="shared" si="65"/>
        <v/>
      </c>
    </row>
    <row r="148" spans="1:12" ht="12.75" customHeight="1" x14ac:dyDescent="0.2">
      <c r="A148" s="188"/>
      <c r="B148" s="182"/>
      <c r="C148" s="183"/>
      <c r="D148" s="184" t="str">
        <f t="shared" si="66"/>
        <v/>
      </c>
      <c r="E148" s="184" t="str">
        <f t="shared" si="67"/>
        <v/>
      </c>
      <c r="F148" s="184" t="str">
        <f t="shared" si="68"/>
        <v/>
      </c>
      <c r="G148" s="184" t="str">
        <f t="shared" si="69"/>
        <v/>
      </c>
      <c r="H148" s="184" t="str">
        <f t="shared" si="70"/>
        <v/>
      </c>
      <c r="I148" s="185" t="str">
        <f t="shared" si="61"/>
        <v/>
      </c>
      <c r="J148" s="185" t="str">
        <f t="shared" si="62"/>
        <v/>
      </c>
      <c r="K148" s="185" t="str">
        <f t="shared" si="63"/>
        <v/>
      </c>
      <c r="L148" s="186" t="str">
        <f t="shared" si="65"/>
        <v/>
      </c>
    </row>
    <row r="149" spans="1:12" ht="12.75" customHeight="1" x14ac:dyDescent="0.2">
      <c r="A149" s="188"/>
      <c r="B149" s="182"/>
      <c r="C149" s="183"/>
      <c r="D149" s="184" t="str">
        <f t="shared" si="66"/>
        <v/>
      </c>
      <c r="E149" s="184" t="str">
        <f t="shared" si="67"/>
        <v/>
      </c>
      <c r="F149" s="184" t="str">
        <f t="shared" si="68"/>
        <v/>
      </c>
      <c r="G149" s="184" t="str">
        <f t="shared" si="69"/>
        <v/>
      </c>
      <c r="H149" s="184" t="str">
        <f t="shared" si="70"/>
        <v/>
      </c>
      <c r="I149" s="185" t="str">
        <f t="shared" si="61"/>
        <v/>
      </c>
      <c r="J149" s="185" t="str">
        <f t="shared" si="62"/>
        <v/>
      </c>
      <c r="K149" s="185" t="str">
        <f t="shared" si="63"/>
        <v/>
      </c>
      <c r="L149" s="186" t="str">
        <f t="shared" si="65"/>
        <v/>
      </c>
    </row>
    <row r="150" spans="1:12" ht="12.75" customHeight="1" x14ac:dyDescent="0.2">
      <c r="A150" s="188"/>
      <c r="B150" s="182"/>
      <c r="C150" s="183"/>
      <c r="D150" s="184" t="str">
        <f t="shared" si="66"/>
        <v/>
      </c>
      <c r="E150" s="184" t="str">
        <f t="shared" si="67"/>
        <v/>
      </c>
      <c r="F150" s="184" t="str">
        <f t="shared" si="68"/>
        <v/>
      </c>
      <c r="G150" s="184" t="str">
        <f t="shared" si="69"/>
        <v/>
      </c>
      <c r="H150" s="184" t="str">
        <f t="shared" si="70"/>
        <v/>
      </c>
      <c r="I150" s="185" t="str">
        <f t="shared" si="61"/>
        <v/>
      </c>
      <c r="J150" s="185" t="str">
        <f t="shared" si="62"/>
        <v/>
      </c>
      <c r="K150" s="185" t="str">
        <f t="shared" si="63"/>
        <v/>
      </c>
      <c r="L150" s="186" t="str">
        <f t="shared" si="65"/>
        <v/>
      </c>
    </row>
    <row r="151" spans="1:12" ht="12.75" customHeight="1" x14ac:dyDescent="0.2">
      <c r="A151" s="188"/>
      <c r="B151" s="182"/>
      <c r="C151" s="183"/>
      <c r="D151" s="184" t="str">
        <f t="shared" si="66"/>
        <v/>
      </c>
      <c r="E151" s="184" t="str">
        <f t="shared" si="67"/>
        <v/>
      </c>
      <c r="F151" s="184" t="str">
        <f t="shared" si="68"/>
        <v/>
      </c>
      <c r="G151" s="184" t="str">
        <f t="shared" si="69"/>
        <v/>
      </c>
      <c r="H151" s="184" t="str">
        <f t="shared" si="70"/>
        <v/>
      </c>
      <c r="I151" s="185" t="str">
        <f t="shared" si="61"/>
        <v/>
      </c>
      <c r="J151" s="185" t="str">
        <f t="shared" si="62"/>
        <v/>
      </c>
      <c r="K151" s="185" t="str">
        <f t="shared" si="63"/>
        <v/>
      </c>
      <c r="L151" s="186" t="str">
        <f t="shared" si="65"/>
        <v/>
      </c>
    </row>
    <row r="152" spans="1:12" ht="12.75" customHeight="1" x14ac:dyDescent="0.2">
      <c r="A152" s="188"/>
      <c r="B152" s="182"/>
      <c r="C152" s="183"/>
      <c r="D152" s="184" t="str">
        <f t="shared" si="66"/>
        <v/>
      </c>
      <c r="E152" s="184" t="str">
        <f t="shared" si="67"/>
        <v/>
      </c>
      <c r="F152" s="184" t="str">
        <f t="shared" si="68"/>
        <v/>
      </c>
      <c r="G152" s="184" t="str">
        <f t="shared" si="69"/>
        <v/>
      </c>
      <c r="H152" s="184" t="str">
        <f t="shared" si="70"/>
        <v/>
      </c>
      <c r="I152" s="185" t="str">
        <f t="shared" si="61"/>
        <v/>
      </c>
      <c r="J152" s="185" t="str">
        <f t="shared" si="62"/>
        <v/>
      </c>
      <c r="K152" s="185" t="str">
        <f t="shared" si="63"/>
        <v/>
      </c>
      <c r="L152" s="186" t="str">
        <f t="shared" si="65"/>
        <v/>
      </c>
    </row>
    <row r="153" spans="1:12" ht="12.75" customHeight="1" x14ac:dyDescent="0.2">
      <c r="A153" s="188"/>
      <c r="B153" s="182"/>
      <c r="C153" s="183"/>
      <c r="D153" s="184" t="str">
        <f t="shared" si="66"/>
        <v/>
      </c>
      <c r="E153" s="184" t="str">
        <f t="shared" si="67"/>
        <v/>
      </c>
      <c r="F153" s="184" t="str">
        <f t="shared" si="68"/>
        <v/>
      </c>
      <c r="G153" s="184" t="str">
        <f t="shared" si="69"/>
        <v/>
      </c>
      <c r="H153" s="184" t="str">
        <f t="shared" si="70"/>
        <v/>
      </c>
      <c r="I153" s="185" t="str">
        <f t="shared" si="61"/>
        <v/>
      </c>
      <c r="J153" s="185" t="str">
        <f t="shared" si="62"/>
        <v/>
      </c>
      <c r="K153" s="185" t="str">
        <f t="shared" si="63"/>
        <v/>
      </c>
      <c r="L153" s="186" t="str">
        <f t="shared" si="65"/>
        <v/>
      </c>
    </row>
    <row r="154" spans="1:12" ht="12.75" customHeight="1" x14ac:dyDescent="0.2">
      <c r="A154" s="188"/>
      <c r="B154" s="182"/>
      <c r="C154" s="183"/>
      <c r="D154" s="184" t="str">
        <f t="shared" si="66"/>
        <v/>
      </c>
      <c r="E154" s="184" t="str">
        <f t="shared" si="67"/>
        <v/>
      </c>
      <c r="F154" s="184" t="str">
        <f t="shared" si="68"/>
        <v/>
      </c>
      <c r="G154" s="184" t="str">
        <f t="shared" si="69"/>
        <v/>
      </c>
      <c r="H154" s="184" t="str">
        <f t="shared" si="70"/>
        <v/>
      </c>
      <c r="I154" s="185" t="str">
        <f t="shared" si="61"/>
        <v/>
      </c>
      <c r="J154" s="185" t="str">
        <f t="shared" si="62"/>
        <v/>
      </c>
      <c r="K154" s="185" t="str">
        <f t="shared" si="63"/>
        <v/>
      </c>
      <c r="L154" s="186" t="str">
        <f t="shared" si="65"/>
        <v/>
      </c>
    </row>
    <row r="155" spans="1:12" ht="12.75" customHeight="1" x14ac:dyDescent="0.2">
      <c r="A155" s="196"/>
      <c r="B155" s="35" t="s">
        <v>328</v>
      </c>
      <c r="C155" s="189">
        <f t="shared" ref="C155:H155" si="71">SUM(C140:C154)</f>
        <v>0</v>
      </c>
      <c r="D155" s="190">
        <f t="shared" si="71"/>
        <v>0</v>
      </c>
      <c r="E155" s="190">
        <f t="shared" si="71"/>
        <v>0</v>
      </c>
      <c r="F155" s="190">
        <f t="shared" si="71"/>
        <v>0</v>
      </c>
      <c r="G155" s="190">
        <f t="shared" si="71"/>
        <v>0</v>
      </c>
      <c r="H155" s="190">
        <f t="shared" si="71"/>
        <v>0</v>
      </c>
      <c r="I155" s="191">
        <f t="shared" si="61"/>
        <v>0</v>
      </c>
      <c r="J155" s="191">
        <f t="shared" si="62"/>
        <v>0</v>
      </c>
      <c r="K155" s="191">
        <f t="shared" si="63"/>
        <v>0</v>
      </c>
      <c r="L155" s="70">
        <f>SUM(L140:L154)</f>
        <v>0</v>
      </c>
    </row>
    <row r="156" spans="1:12" ht="12.75" customHeight="1" x14ac:dyDescent="0.2">
      <c r="A156" s="196"/>
      <c r="B156" s="35" t="s">
        <v>336</v>
      </c>
      <c r="C156" s="189">
        <v>100</v>
      </c>
      <c r="D156" s="190">
        <f>IF(C155&lt;&gt;0,D155/C155*100,0)</f>
        <v>0</v>
      </c>
      <c r="E156" s="190">
        <f>IF(D155&lt;&gt;0,E155/C155*100,0)</f>
        <v>0</v>
      </c>
      <c r="F156" s="190">
        <f>IF(E155&lt;&gt;0,F155/C155*100,0)</f>
        <v>0</v>
      </c>
      <c r="G156" s="190">
        <f>IF(F155&lt;&gt;0,G155/C155*100,0)</f>
        <v>0</v>
      </c>
      <c r="H156" s="190">
        <f>IF(G155&lt;&gt;0,H155/D155*100,0)</f>
        <v>0</v>
      </c>
      <c r="I156" s="70">
        <f t="shared" si="61"/>
        <v>0</v>
      </c>
      <c r="J156" s="70">
        <f t="shared" si="62"/>
        <v>0</v>
      </c>
      <c r="K156" s="70">
        <f t="shared" si="63"/>
        <v>0</v>
      </c>
      <c r="L156" s="70">
        <f t="shared" ref="L156:L171" si="72">IF(D156&lt;&gt;"",D156/3.6,"")</f>
        <v>0</v>
      </c>
    </row>
    <row r="157" spans="1:12" ht="12.75" customHeight="1" x14ac:dyDescent="0.2">
      <c r="A157" s="188"/>
      <c r="B157" s="188"/>
      <c r="C157" s="183"/>
      <c r="D157" s="184" t="str">
        <f t="shared" ref="D157:D171" si="73">IF($B157&lt;&gt;"",$C157/100*(VLOOKUP($B157,Alimenti,2)),"")</f>
        <v/>
      </c>
      <c r="E157" s="184" t="str">
        <f t="shared" ref="E157:E171" si="74">IF($B157&lt;&gt;"",$C157/100*(VLOOKUP($B157,Alimenti,3)),"")</f>
        <v/>
      </c>
      <c r="F157" s="184" t="str">
        <f t="shared" ref="F157:F171" si="75">IF($B157&lt;&gt;"",$C157/100*(VLOOKUP($B157,Alimenti,4)),"")</f>
        <v/>
      </c>
      <c r="G157" s="184" t="str">
        <f t="shared" ref="G157:G171" si="76">IF($B157&lt;&gt;"",$C157/100*(VLOOKUP($B157,Alimenti,5)),"")</f>
        <v/>
      </c>
      <c r="H157" s="184" t="str">
        <f t="shared" ref="H157:H171" si="77">IF($B157&lt;&gt;"",$C157/100*(VLOOKUP($B157,Alimenti,6)),"")</f>
        <v/>
      </c>
      <c r="I157" s="185" t="str">
        <f t="shared" si="61"/>
        <v/>
      </c>
      <c r="J157" s="185" t="str">
        <f t="shared" si="62"/>
        <v/>
      </c>
      <c r="K157" s="185" t="str">
        <f t="shared" si="63"/>
        <v/>
      </c>
      <c r="L157" s="186" t="str">
        <f t="shared" si="72"/>
        <v/>
      </c>
    </row>
    <row r="158" spans="1:12" ht="12.75" customHeight="1" x14ac:dyDescent="0.2">
      <c r="A158" s="188"/>
      <c r="B158" s="188"/>
      <c r="C158" s="183"/>
      <c r="D158" s="184" t="str">
        <f t="shared" si="73"/>
        <v/>
      </c>
      <c r="E158" s="184" t="str">
        <f t="shared" si="74"/>
        <v/>
      </c>
      <c r="F158" s="184" t="str">
        <f t="shared" si="75"/>
        <v/>
      </c>
      <c r="G158" s="184" t="str">
        <f t="shared" si="76"/>
        <v/>
      </c>
      <c r="H158" s="184" t="str">
        <f t="shared" si="77"/>
        <v/>
      </c>
      <c r="I158" s="185" t="str">
        <f t="shared" si="61"/>
        <v/>
      </c>
      <c r="J158" s="185" t="str">
        <f t="shared" si="62"/>
        <v/>
      </c>
      <c r="K158" s="185" t="str">
        <f t="shared" si="63"/>
        <v/>
      </c>
      <c r="L158" s="186" t="str">
        <f t="shared" si="72"/>
        <v/>
      </c>
    </row>
    <row r="159" spans="1:12" ht="12.75" customHeight="1" x14ac:dyDescent="0.2">
      <c r="A159" s="188"/>
      <c r="B159" s="188"/>
      <c r="C159" s="183"/>
      <c r="D159" s="184" t="str">
        <f t="shared" si="73"/>
        <v/>
      </c>
      <c r="E159" s="184" t="str">
        <f t="shared" si="74"/>
        <v/>
      </c>
      <c r="F159" s="184" t="str">
        <f t="shared" si="75"/>
        <v/>
      </c>
      <c r="G159" s="184" t="str">
        <f t="shared" si="76"/>
        <v/>
      </c>
      <c r="H159" s="184" t="str">
        <f t="shared" si="77"/>
        <v/>
      </c>
      <c r="I159" s="185" t="str">
        <f t="shared" si="61"/>
        <v/>
      </c>
      <c r="J159" s="185" t="str">
        <f t="shared" si="62"/>
        <v/>
      </c>
      <c r="K159" s="185" t="str">
        <f t="shared" si="63"/>
        <v/>
      </c>
      <c r="L159" s="186" t="str">
        <f t="shared" si="72"/>
        <v/>
      </c>
    </row>
    <row r="160" spans="1:12" ht="12.75" customHeight="1" x14ac:dyDescent="0.2">
      <c r="A160" s="188"/>
      <c r="B160" s="182"/>
      <c r="C160" s="183"/>
      <c r="D160" s="184" t="str">
        <f t="shared" si="73"/>
        <v/>
      </c>
      <c r="E160" s="184" t="str">
        <f t="shared" si="74"/>
        <v/>
      </c>
      <c r="F160" s="184" t="str">
        <f t="shared" si="75"/>
        <v/>
      </c>
      <c r="G160" s="184" t="str">
        <f t="shared" si="76"/>
        <v/>
      </c>
      <c r="H160" s="184" t="str">
        <f t="shared" si="77"/>
        <v/>
      </c>
      <c r="I160" s="185" t="str">
        <f t="shared" si="61"/>
        <v/>
      </c>
      <c r="J160" s="185" t="str">
        <f t="shared" si="62"/>
        <v/>
      </c>
      <c r="K160" s="185" t="str">
        <f t="shared" si="63"/>
        <v/>
      </c>
      <c r="L160" s="186" t="str">
        <f t="shared" si="72"/>
        <v/>
      </c>
    </row>
    <row r="161" spans="1:12" ht="12.75" customHeight="1" x14ac:dyDescent="0.2">
      <c r="A161" s="188"/>
      <c r="B161" s="182"/>
      <c r="C161" s="183"/>
      <c r="D161" s="184" t="str">
        <f t="shared" si="73"/>
        <v/>
      </c>
      <c r="E161" s="184" t="str">
        <f t="shared" si="74"/>
        <v/>
      </c>
      <c r="F161" s="184" t="str">
        <f t="shared" si="75"/>
        <v/>
      </c>
      <c r="G161" s="184" t="str">
        <f t="shared" si="76"/>
        <v/>
      </c>
      <c r="H161" s="184" t="str">
        <f t="shared" si="77"/>
        <v/>
      </c>
      <c r="I161" s="185" t="str">
        <f t="shared" si="61"/>
        <v/>
      </c>
      <c r="J161" s="185" t="str">
        <f t="shared" si="62"/>
        <v/>
      </c>
      <c r="K161" s="185" t="str">
        <f t="shared" si="63"/>
        <v/>
      </c>
      <c r="L161" s="186" t="str">
        <f t="shared" si="72"/>
        <v/>
      </c>
    </row>
    <row r="162" spans="1:12" ht="12.75" customHeight="1" x14ac:dyDescent="0.2">
      <c r="A162" s="188"/>
      <c r="B162" s="182"/>
      <c r="C162" s="183"/>
      <c r="D162" s="184" t="str">
        <f t="shared" si="73"/>
        <v/>
      </c>
      <c r="E162" s="184" t="str">
        <f t="shared" si="74"/>
        <v/>
      </c>
      <c r="F162" s="184" t="str">
        <f t="shared" si="75"/>
        <v/>
      </c>
      <c r="G162" s="184" t="str">
        <f t="shared" si="76"/>
        <v/>
      </c>
      <c r="H162" s="184" t="str">
        <f t="shared" si="77"/>
        <v/>
      </c>
      <c r="I162" s="185" t="str">
        <f t="shared" si="61"/>
        <v/>
      </c>
      <c r="J162" s="185" t="str">
        <f t="shared" si="62"/>
        <v/>
      </c>
      <c r="K162" s="185" t="str">
        <f t="shared" si="63"/>
        <v/>
      </c>
      <c r="L162" s="186" t="str">
        <f t="shared" si="72"/>
        <v/>
      </c>
    </row>
    <row r="163" spans="1:12" ht="12.75" customHeight="1" x14ac:dyDescent="0.2">
      <c r="A163" s="188"/>
      <c r="B163" s="182"/>
      <c r="C163" s="183"/>
      <c r="D163" s="184" t="str">
        <f t="shared" si="73"/>
        <v/>
      </c>
      <c r="E163" s="184" t="str">
        <f t="shared" si="74"/>
        <v/>
      </c>
      <c r="F163" s="184" t="str">
        <f t="shared" si="75"/>
        <v/>
      </c>
      <c r="G163" s="184" t="str">
        <f t="shared" si="76"/>
        <v/>
      </c>
      <c r="H163" s="184" t="str">
        <f t="shared" si="77"/>
        <v/>
      </c>
      <c r="I163" s="185" t="str">
        <f t="shared" si="61"/>
        <v/>
      </c>
      <c r="J163" s="185" t="str">
        <f t="shared" si="62"/>
        <v/>
      </c>
      <c r="K163" s="185" t="str">
        <f t="shared" si="63"/>
        <v/>
      </c>
      <c r="L163" s="186" t="str">
        <f t="shared" si="72"/>
        <v/>
      </c>
    </row>
    <row r="164" spans="1:12" ht="12.75" customHeight="1" x14ac:dyDescent="0.2">
      <c r="A164" s="188"/>
      <c r="B164" s="182"/>
      <c r="C164" s="183"/>
      <c r="D164" s="184" t="str">
        <f t="shared" si="73"/>
        <v/>
      </c>
      <c r="E164" s="184" t="str">
        <f t="shared" si="74"/>
        <v/>
      </c>
      <c r="F164" s="184" t="str">
        <f t="shared" si="75"/>
        <v/>
      </c>
      <c r="G164" s="184" t="str">
        <f t="shared" si="76"/>
        <v/>
      </c>
      <c r="H164" s="184" t="str">
        <f t="shared" si="77"/>
        <v/>
      </c>
      <c r="I164" s="185" t="str">
        <f t="shared" si="61"/>
        <v/>
      </c>
      <c r="J164" s="185" t="str">
        <f t="shared" si="62"/>
        <v/>
      </c>
      <c r="K164" s="185" t="str">
        <f t="shared" si="63"/>
        <v/>
      </c>
      <c r="L164" s="186" t="str">
        <f t="shared" si="72"/>
        <v/>
      </c>
    </row>
    <row r="165" spans="1:12" ht="12.75" customHeight="1" x14ac:dyDescent="0.2">
      <c r="A165" s="188"/>
      <c r="B165" s="182"/>
      <c r="C165" s="183"/>
      <c r="D165" s="184" t="str">
        <f t="shared" si="73"/>
        <v/>
      </c>
      <c r="E165" s="184" t="str">
        <f t="shared" si="74"/>
        <v/>
      </c>
      <c r="F165" s="184" t="str">
        <f t="shared" si="75"/>
        <v/>
      </c>
      <c r="G165" s="184" t="str">
        <f t="shared" si="76"/>
        <v/>
      </c>
      <c r="H165" s="184" t="str">
        <f t="shared" si="77"/>
        <v/>
      </c>
      <c r="I165" s="185" t="str">
        <f t="shared" si="61"/>
        <v/>
      </c>
      <c r="J165" s="185" t="str">
        <f t="shared" si="62"/>
        <v/>
      </c>
      <c r="K165" s="185" t="str">
        <f t="shared" si="63"/>
        <v/>
      </c>
      <c r="L165" s="186" t="str">
        <f t="shared" si="72"/>
        <v/>
      </c>
    </row>
    <row r="166" spans="1:12" ht="12.75" customHeight="1" x14ac:dyDescent="0.2">
      <c r="A166" s="188"/>
      <c r="B166" s="182"/>
      <c r="C166" s="183"/>
      <c r="D166" s="184" t="str">
        <f t="shared" si="73"/>
        <v/>
      </c>
      <c r="E166" s="184" t="str">
        <f t="shared" si="74"/>
        <v/>
      </c>
      <c r="F166" s="184" t="str">
        <f t="shared" si="75"/>
        <v/>
      </c>
      <c r="G166" s="184" t="str">
        <f t="shared" si="76"/>
        <v/>
      </c>
      <c r="H166" s="184" t="str">
        <f t="shared" si="77"/>
        <v/>
      </c>
      <c r="I166" s="185" t="str">
        <f t="shared" si="61"/>
        <v/>
      </c>
      <c r="J166" s="185" t="str">
        <f t="shared" si="62"/>
        <v/>
      </c>
      <c r="K166" s="185" t="str">
        <f t="shared" si="63"/>
        <v/>
      </c>
      <c r="L166" s="186" t="str">
        <f t="shared" si="72"/>
        <v/>
      </c>
    </row>
    <row r="167" spans="1:12" ht="12.75" customHeight="1" x14ac:dyDescent="0.2">
      <c r="A167" s="188"/>
      <c r="B167" s="182"/>
      <c r="C167" s="183"/>
      <c r="D167" s="184" t="str">
        <f t="shared" si="73"/>
        <v/>
      </c>
      <c r="E167" s="184" t="str">
        <f t="shared" si="74"/>
        <v/>
      </c>
      <c r="F167" s="184" t="str">
        <f t="shared" si="75"/>
        <v/>
      </c>
      <c r="G167" s="184" t="str">
        <f t="shared" si="76"/>
        <v/>
      </c>
      <c r="H167" s="184" t="str">
        <f t="shared" si="77"/>
        <v/>
      </c>
      <c r="I167" s="185" t="str">
        <f t="shared" si="61"/>
        <v/>
      </c>
      <c r="J167" s="185" t="str">
        <f t="shared" si="62"/>
        <v/>
      </c>
      <c r="K167" s="185" t="str">
        <f t="shared" si="63"/>
        <v/>
      </c>
      <c r="L167" s="186" t="str">
        <f t="shared" si="72"/>
        <v/>
      </c>
    </row>
    <row r="168" spans="1:12" ht="12.75" customHeight="1" x14ac:dyDescent="0.2">
      <c r="A168" s="188"/>
      <c r="B168" s="182"/>
      <c r="C168" s="183"/>
      <c r="D168" s="184" t="str">
        <f t="shared" si="73"/>
        <v/>
      </c>
      <c r="E168" s="184" t="str">
        <f t="shared" si="74"/>
        <v/>
      </c>
      <c r="F168" s="184" t="str">
        <f t="shared" si="75"/>
        <v/>
      </c>
      <c r="G168" s="184" t="str">
        <f t="shared" si="76"/>
        <v/>
      </c>
      <c r="H168" s="184" t="str">
        <f t="shared" si="77"/>
        <v/>
      </c>
      <c r="I168" s="185" t="str">
        <f t="shared" si="61"/>
        <v/>
      </c>
      <c r="J168" s="185" t="str">
        <f t="shared" si="62"/>
        <v/>
      </c>
      <c r="K168" s="185" t="str">
        <f t="shared" si="63"/>
        <v/>
      </c>
      <c r="L168" s="186" t="str">
        <f t="shared" si="72"/>
        <v/>
      </c>
    </row>
    <row r="169" spans="1:12" ht="12.75" customHeight="1" x14ac:dyDescent="0.2">
      <c r="A169" s="188"/>
      <c r="B169" s="182"/>
      <c r="C169" s="183"/>
      <c r="D169" s="184" t="str">
        <f t="shared" si="73"/>
        <v/>
      </c>
      <c r="E169" s="184" t="str">
        <f t="shared" si="74"/>
        <v/>
      </c>
      <c r="F169" s="184" t="str">
        <f t="shared" si="75"/>
        <v/>
      </c>
      <c r="G169" s="184" t="str">
        <f t="shared" si="76"/>
        <v/>
      </c>
      <c r="H169" s="184" t="str">
        <f t="shared" si="77"/>
        <v/>
      </c>
      <c r="I169" s="185" t="str">
        <f t="shared" si="61"/>
        <v/>
      </c>
      <c r="J169" s="185" t="str">
        <f t="shared" si="62"/>
        <v/>
      </c>
      <c r="K169" s="185" t="str">
        <f t="shared" si="63"/>
        <v/>
      </c>
      <c r="L169" s="186" t="str">
        <f t="shared" si="72"/>
        <v/>
      </c>
    </row>
    <row r="170" spans="1:12" ht="12.75" customHeight="1" x14ac:dyDescent="0.2">
      <c r="A170" s="188"/>
      <c r="B170" s="182"/>
      <c r="C170" s="183"/>
      <c r="D170" s="184" t="str">
        <f t="shared" si="73"/>
        <v/>
      </c>
      <c r="E170" s="184" t="str">
        <f t="shared" si="74"/>
        <v/>
      </c>
      <c r="F170" s="184" t="str">
        <f t="shared" si="75"/>
        <v/>
      </c>
      <c r="G170" s="184" t="str">
        <f t="shared" si="76"/>
        <v/>
      </c>
      <c r="H170" s="184" t="str">
        <f t="shared" si="77"/>
        <v/>
      </c>
      <c r="I170" s="185" t="str">
        <f t="shared" si="61"/>
        <v/>
      </c>
      <c r="J170" s="185" t="str">
        <f t="shared" si="62"/>
        <v/>
      </c>
      <c r="K170" s="185" t="str">
        <f t="shared" si="63"/>
        <v/>
      </c>
      <c r="L170" s="186" t="str">
        <f t="shared" si="72"/>
        <v/>
      </c>
    </row>
    <row r="171" spans="1:12" ht="12.75" customHeight="1" x14ac:dyDescent="0.2">
      <c r="A171" s="188"/>
      <c r="B171" s="182"/>
      <c r="C171" s="183"/>
      <c r="D171" s="184" t="str">
        <f t="shared" si="73"/>
        <v/>
      </c>
      <c r="E171" s="184" t="str">
        <f t="shared" si="74"/>
        <v/>
      </c>
      <c r="F171" s="184" t="str">
        <f t="shared" si="75"/>
        <v/>
      </c>
      <c r="G171" s="184" t="str">
        <f t="shared" si="76"/>
        <v/>
      </c>
      <c r="H171" s="184" t="str">
        <f t="shared" si="77"/>
        <v/>
      </c>
      <c r="I171" s="185" t="str">
        <f t="shared" si="61"/>
        <v/>
      </c>
      <c r="J171" s="185" t="str">
        <f t="shared" si="62"/>
        <v/>
      </c>
      <c r="K171" s="185" t="str">
        <f t="shared" si="63"/>
        <v/>
      </c>
      <c r="L171" s="186" t="str">
        <f t="shared" si="72"/>
        <v/>
      </c>
    </row>
    <row r="172" spans="1:12" ht="12.75" customHeight="1" x14ac:dyDescent="0.2">
      <c r="A172" s="196"/>
      <c r="B172" s="35" t="s">
        <v>328</v>
      </c>
      <c r="C172" s="189">
        <f t="shared" ref="C172:H172" si="78">SUM(C157:C171)</f>
        <v>0</v>
      </c>
      <c r="D172" s="190">
        <f t="shared" si="78"/>
        <v>0</v>
      </c>
      <c r="E172" s="190">
        <f t="shared" si="78"/>
        <v>0</v>
      </c>
      <c r="F172" s="190">
        <f t="shared" si="78"/>
        <v>0</v>
      </c>
      <c r="G172" s="190">
        <f t="shared" si="78"/>
        <v>0</v>
      </c>
      <c r="H172" s="190">
        <f t="shared" si="78"/>
        <v>0</v>
      </c>
      <c r="I172" s="191">
        <f t="shared" si="61"/>
        <v>0</v>
      </c>
      <c r="J172" s="191">
        <f t="shared" si="62"/>
        <v>0</v>
      </c>
      <c r="K172" s="191">
        <f t="shared" si="63"/>
        <v>0</v>
      </c>
      <c r="L172" s="70">
        <f>SUM(L157:L171)</f>
        <v>0</v>
      </c>
    </row>
    <row r="173" spans="1:12" ht="12.75" customHeight="1" x14ac:dyDescent="0.2">
      <c r="A173" s="196"/>
      <c r="B173" s="35" t="s">
        <v>336</v>
      </c>
      <c r="C173" s="189">
        <v>100</v>
      </c>
      <c r="D173" s="190">
        <f>IF(C172&lt;&gt;0,D172/C172*100,0)</f>
        <v>0</v>
      </c>
      <c r="E173" s="190">
        <f>IF(D172&lt;&gt;0,E172/C172*100,0)</f>
        <v>0</v>
      </c>
      <c r="F173" s="190">
        <f>IF(E172&lt;&gt;0,F172/C172*100,0)</f>
        <v>0</v>
      </c>
      <c r="G173" s="190">
        <f>IF(F172&lt;&gt;0,G172/C172*100,0)</f>
        <v>0</v>
      </c>
      <c r="H173" s="190">
        <f>IF(G172&lt;&gt;0,H172/D172*100,0)</f>
        <v>0</v>
      </c>
      <c r="I173" s="70">
        <f t="shared" si="61"/>
        <v>0</v>
      </c>
      <c r="J173" s="70">
        <f t="shared" si="62"/>
        <v>0</v>
      </c>
      <c r="K173" s="70">
        <f t="shared" si="63"/>
        <v>0</v>
      </c>
      <c r="L173" s="70">
        <f t="shared" ref="L173:L188" si="79">IF(D173&lt;&gt;"",D173/3.6,"")</f>
        <v>0</v>
      </c>
    </row>
    <row r="174" spans="1:12" ht="12.75" customHeight="1" x14ac:dyDescent="0.2">
      <c r="A174" s="188"/>
      <c r="B174" s="182"/>
      <c r="C174" s="183"/>
      <c r="D174" s="184" t="str">
        <f t="shared" ref="D174:D188" si="80">IF($B174&lt;&gt;"",$C174/100*(VLOOKUP($B174,Alimenti,2)),"")</f>
        <v/>
      </c>
      <c r="E174" s="184" t="str">
        <f t="shared" ref="E174:E188" si="81">IF($B174&lt;&gt;"",$C174/100*(VLOOKUP($B174,Alimenti,3)),"")</f>
        <v/>
      </c>
      <c r="F174" s="184" t="str">
        <f t="shared" ref="F174:F188" si="82">IF($B174&lt;&gt;"",$C174/100*(VLOOKUP($B174,Alimenti,4)),"")</f>
        <v/>
      </c>
      <c r="G174" s="184" t="str">
        <f t="shared" ref="G174:G188" si="83">IF($B174&lt;&gt;"",$C174/100*(VLOOKUP($B174,Alimenti,5)),"")</f>
        <v/>
      </c>
      <c r="H174" s="184" t="str">
        <f t="shared" ref="H174:H188" si="84">IF($B174&lt;&gt;"",$C174/100*(VLOOKUP($B174,Alimenti,6)),"")</f>
        <v/>
      </c>
      <c r="I174" s="185" t="str">
        <f t="shared" si="61"/>
        <v/>
      </c>
      <c r="J174" s="185" t="str">
        <f t="shared" si="62"/>
        <v/>
      </c>
      <c r="K174" s="185" t="str">
        <f t="shared" si="63"/>
        <v/>
      </c>
      <c r="L174" s="186" t="str">
        <f t="shared" si="79"/>
        <v/>
      </c>
    </row>
    <row r="175" spans="1:12" ht="12.75" customHeight="1" x14ac:dyDescent="0.2">
      <c r="A175" s="188"/>
      <c r="B175" s="182"/>
      <c r="C175" s="183"/>
      <c r="D175" s="184" t="str">
        <f t="shared" si="80"/>
        <v/>
      </c>
      <c r="E175" s="184" t="str">
        <f t="shared" si="81"/>
        <v/>
      </c>
      <c r="F175" s="184" t="str">
        <f t="shared" si="82"/>
        <v/>
      </c>
      <c r="G175" s="184" t="str">
        <f t="shared" si="83"/>
        <v/>
      </c>
      <c r="H175" s="184" t="str">
        <f t="shared" si="84"/>
        <v/>
      </c>
      <c r="I175" s="185" t="str">
        <f t="shared" si="61"/>
        <v/>
      </c>
      <c r="J175" s="185" t="str">
        <f t="shared" si="62"/>
        <v/>
      </c>
      <c r="K175" s="185" t="str">
        <f t="shared" si="63"/>
        <v/>
      </c>
      <c r="L175" s="186" t="str">
        <f t="shared" si="79"/>
        <v/>
      </c>
    </row>
    <row r="176" spans="1:12" ht="12.75" customHeight="1" x14ac:dyDescent="0.2">
      <c r="A176" s="188"/>
      <c r="B176" s="182"/>
      <c r="C176" s="183"/>
      <c r="D176" s="184" t="str">
        <f t="shared" si="80"/>
        <v/>
      </c>
      <c r="E176" s="184" t="str">
        <f t="shared" si="81"/>
        <v/>
      </c>
      <c r="F176" s="184" t="str">
        <f t="shared" si="82"/>
        <v/>
      </c>
      <c r="G176" s="184" t="str">
        <f t="shared" si="83"/>
        <v/>
      </c>
      <c r="H176" s="184" t="str">
        <f t="shared" si="84"/>
        <v/>
      </c>
      <c r="I176" s="185" t="str">
        <f t="shared" si="61"/>
        <v/>
      </c>
      <c r="J176" s="185" t="str">
        <f t="shared" si="62"/>
        <v/>
      </c>
      <c r="K176" s="185" t="str">
        <f t="shared" si="63"/>
        <v/>
      </c>
      <c r="L176" s="186" t="str">
        <f t="shared" si="79"/>
        <v/>
      </c>
    </row>
    <row r="177" spans="1:12" ht="12.75" customHeight="1" x14ac:dyDescent="0.2">
      <c r="A177" s="188"/>
      <c r="B177" s="182"/>
      <c r="C177" s="183"/>
      <c r="D177" s="184" t="str">
        <f t="shared" si="80"/>
        <v/>
      </c>
      <c r="E177" s="184" t="str">
        <f t="shared" si="81"/>
        <v/>
      </c>
      <c r="F177" s="184" t="str">
        <f t="shared" si="82"/>
        <v/>
      </c>
      <c r="G177" s="184" t="str">
        <f t="shared" si="83"/>
        <v/>
      </c>
      <c r="H177" s="184" t="str">
        <f t="shared" si="84"/>
        <v/>
      </c>
      <c r="I177" s="185" t="str">
        <f t="shared" si="61"/>
        <v/>
      </c>
      <c r="J177" s="185" t="str">
        <f t="shared" si="62"/>
        <v/>
      </c>
      <c r="K177" s="185" t="str">
        <f t="shared" si="63"/>
        <v/>
      </c>
      <c r="L177" s="186" t="str">
        <f t="shared" si="79"/>
        <v/>
      </c>
    </row>
    <row r="178" spans="1:12" ht="12.75" customHeight="1" x14ac:dyDescent="0.2">
      <c r="A178" s="188"/>
      <c r="B178" s="182"/>
      <c r="C178" s="183"/>
      <c r="D178" s="184" t="str">
        <f t="shared" si="80"/>
        <v/>
      </c>
      <c r="E178" s="184" t="str">
        <f t="shared" si="81"/>
        <v/>
      </c>
      <c r="F178" s="184" t="str">
        <f t="shared" si="82"/>
        <v/>
      </c>
      <c r="G178" s="184" t="str">
        <f t="shared" si="83"/>
        <v/>
      </c>
      <c r="H178" s="184" t="str">
        <f t="shared" si="84"/>
        <v/>
      </c>
      <c r="I178" s="185" t="str">
        <f t="shared" si="61"/>
        <v/>
      </c>
      <c r="J178" s="185" t="str">
        <f t="shared" si="62"/>
        <v/>
      </c>
      <c r="K178" s="185" t="str">
        <f t="shared" si="63"/>
        <v/>
      </c>
      <c r="L178" s="186" t="str">
        <f t="shared" si="79"/>
        <v/>
      </c>
    </row>
    <row r="179" spans="1:12" ht="12.75" customHeight="1" x14ac:dyDescent="0.2">
      <c r="A179" s="188"/>
      <c r="B179" s="182"/>
      <c r="C179" s="183"/>
      <c r="D179" s="184" t="str">
        <f t="shared" si="80"/>
        <v/>
      </c>
      <c r="E179" s="184" t="str">
        <f t="shared" si="81"/>
        <v/>
      </c>
      <c r="F179" s="184" t="str">
        <f t="shared" si="82"/>
        <v/>
      </c>
      <c r="G179" s="184" t="str">
        <f t="shared" si="83"/>
        <v/>
      </c>
      <c r="H179" s="184" t="str">
        <f t="shared" si="84"/>
        <v/>
      </c>
      <c r="I179" s="185" t="str">
        <f t="shared" si="61"/>
        <v/>
      </c>
      <c r="J179" s="185" t="str">
        <f t="shared" si="62"/>
        <v/>
      </c>
      <c r="K179" s="185" t="str">
        <f t="shared" si="63"/>
        <v/>
      </c>
      <c r="L179" s="186" t="str">
        <f t="shared" si="79"/>
        <v/>
      </c>
    </row>
    <row r="180" spans="1:12" ht="12.75" customHeight="1" x14ac:dyDescent="0.2">
      <c r="A180" s="188"/>
      <c r="B180" s="182"/>
      <c r="C180" s="183"/>
      <c r="D180" s="184" t="str">
        <f t="shared" si="80"/>
        <v/>
      </c>
      <c r="E180" s="184" t="str">
        <f t="shared" si="81"/>
        <v/>
      </c>
      <c r="F180" s="184" t="str">
        <f t="shared" si="82"/>
        <v/>
      </c>
      <c r="G180" s="184" t="str">
        <f t="shared" si="83"/>
        <v/>
      </c>
      <c r="H180" s="184" t="str">
        <f t="shared" si="84"/>
        <v/>
      </c>
      <c r="I180" s="185" t="str">
        <f t="shared" si="61"/>
        <v/>
      </c>
      <c r="J180" s="185" t="str">
        <f t="shared" si="62"/>
        <v/>
      </c>
      <c r="K180" s="185" t="str">
        <f t="shared" si="63"/>
        <v/>
      </c>
      <c r="L180" s="186" t="str">
        <f t="shared" si="79"/>
        <v/>
      </c>
    </row>
    <row r="181" spans="1:12" ht="12.75" customHeight="1" x14ac:dyDescent="0.2">
      <c r="A181" s="188"/>
      <c r="B181" s="182"/>
      <c r="C181" s="183"/>
      <c r="D181" s="184" t="str">
        <f t="shared" si="80"/>
        <v/>
      </c>
      <c r="E181" s="184" t="str">
        <f t="shared" si="81"/>
        <v/>
      </c>
      <c r="F181" s="184" t="str">
        <f t="shared" si="82"/>
        <v/>
      </c>
      <c r="G181" s="184" t="str">
        <f t="shared" si="83"/>
        <v/>
      </c>
      <c r="H181" s="184" t="str">
        <f t="shared" si="84"/>
        <v/>
      </c>
      <c r="I181" s="185" t="str">
        <f t="shared" si="61"/>
        <v/>
      </c>
      <c r="J181" s="185" t="str">
        <f t="shared" si="62"/>
        <v/>
      </c>
      <c r="K181" s="185" t="str">
        <f t="shared" si="63"/>
        <v/>
      </c>
      <c r="L181" s="186" t="str">
        <f t="shared" si="79"/>
        <v/>
      </c>
    </row>
    <row r="182" spans="1:12" ht="12.75" customHeight="1" x14ac:dyDescent="0.2">
      <c r="A182" s="188"/>
      <c r="B182" s="182"/>
      <c r="C182" s="183"/>
      <c r="D182" s="184" t="str">
        <f t="shared" si="80"/>
        <v/>
      </c>
      <c r="E182" s="184" t="str">
        <f t="shared" si="81"/>
        <v/>
      </c>
      <c r="F182" s="184" t="str">
        <f t="shared" si="82"/>
        <v/>
      </c>
      <c r="G182" s="184" t="str">
        <f t="shared" si="83"/>
        <v/>
      </c>
      <c r="H182" s="184" t="str">
        <f t="shared" si="84"/>
        <v/>
      </c>
      <c r="I182" s="185" t="str">
        <f t="shared" si="61"/>
        <v/>
      </c>
      <c r="J182" s="185" t="str">
        <f t="shared" si="62"/>
        <v/>
      </c>
      <c r="K182" s="185" t="str">
        <f t="shared" si="63"/>
        <v/>
      </c>
      <c r="L182" s="186" t="str">
        <f t="shared" si="79"/>
        <v/>
      </c>
    </row>
    <row r="183" spans="1:12" ht="12.75" customHeight="1" x14ac:dyDescent="0.2">
      <c r="A183" s="188"/>
      <c r="B183" s="182"/>
      <c r="C183" s="183"/>
      <c r="D183" s="184" t="str">
        <f t="shared" si="80"/>
        <v/>
      </c>
      <c r="E183" s="184" t="str">
        <f t="shared" si="81"/>
        <v/>
      </c>
      <c r="F183" s="184" t="str">
        <f t="shared" si="82"/>
        <v/>
      </c>
      <c r="G183" s="184" t="str">
        <f t="shared" si="83"/>
        <v/>
      </c>
      <c r="H183" s="184" t="str">
        <f t="shared" si="84"/>
        <v/>
      </c>
      <c r="I183" s="185" t="str">
        <f t="shared" si="61"/>
        <v/>
      </c>
      <c r="J183" s="185" t="str">
        <f t="shared" si="62"/>
        <v/>
      </c>
      <c r="K183" s="185" t="str">
        <f t="shared" si="63"/>
        <v/>
      </c>
      <c r="L183" s="186" t="str">
        <f t="shared" si="79"/>
        <v/>
      </c>
    </row>
    <row r="184" spans="1:12" ht="12.75" customHeight="1" x14ac:dyDescent="0.2">
      <c r="A184" s="188"/>
      <c r="B184" s="182"/>
      <c r="C184" s="183"/>
      <c r="D184" s="184" t="str">
        <f t="shared" si="80"/>
        <v/>
      </c>
      <c r="E184" s="184" t="str">
        <f t="shared" si="81"/>
        <v/>
      </c>
      <c r="F184" s="184" t="str">
        <f t="shared" si="82"/>
        <v/>
      </c>
      <c r="G184" s="184" t="str">
        <f t="shared" si="83"/>
        <v/>
      </c>
      <c r="H184" s="184" t="str">
        <f t="shared" si="84"/>
        <v/>
      </c>
      <c r="I184" s="185" t="str">
        <f t="shared" si="61"/>
        <v/>
      </c>
      <c r="J184" s="185" t="str">
        <f t="shared" si="62"/>
        <v/>
      </c>
      <c r="K184" s="185" t="str">
        <f t="shared" si="63"/>
        <v/>
      </c>
      <c r="L184" s="186" t="str">
        <f t="shared" si="79"/>
        <v/>
      </c>
    </row>
    <row r="185" spans="1:12" ht="12.75" customHeight="1" x14ac:dyDescent="0.2">
      <c r="A185" s="188"/>
      <c r="B185" s="182"/>
      <c r="C185" s="183"/>
      <c r="D185" s="184" t="str">
        <f t="shared" si="80"/>
        <v/>
      </c>
      <c r="E185" s="184" t="str">
        <f t="shared" si="81"/>
        <v/>
      </c>
      <c r="F185" s="184" t="str">
        <f t="shared" si="82"/>
        <v/>
      </c>
      <c r="G185" s="184" t="str">
        <f t="shared" si="83"/>
        <v/>
      </c>
      <c r="H185" s="184" t="str">
        <f t="shared" si="84"/>
        <v/>
      </c>
      <c r="I185" s="185" t="str">
        <f t="shared" si="61"/>
        <v/>
      </c>
      <c r="J185" s="185" t="str">
        <f t="shared" si="62"/>
        <v/>
      </c>
      <c r="K185" s="185" t="str">
        <f t="shared" si="63"/>
        <v/>
      </c>
      <c r="L185" s="186" t="str">
        <f t="shared" si="79"/>
        <v/>
      </c>
    </row>
    <row r="186" spans="1:12" ht="12.75" customHeight="1" x14ac:dyDescent="0.2">
      <c r="A186" s="188"/>
      <c r="B186" s="182"/>
      <c r="C186" s="183"/>
      <c r="D186" s="184" t="str">
        <f t="shared" si="80"/>
        <v/>
      </c>
      <c r="E186" s="184" t="str">
        <f t="shared" si="81"/>
        <v/>
      </c>
      <c r="F186" s="184" t="str">
        <f t="shared" si="82"/>
        <v/>
      </c>
      <c r="G186" s="184" t="str">
        <f t="shared" si="83"/>
        <v/>
      </c>
      <c r="H186" s="184" t="str">
        <f t="shared" si="84"/>
        <v/>
      </c>
      <c r="I186" s="185" t="str">
        <f t="shared" si="61"/>
        <v/>
      </c>
      <c r="J186" s="185" t="str">
        <f t="shared" si="62"/>
        <v/>
      </c>
      <c r="K186" s="185" t="str">
        <f t="shared" si="63"/>
        <v/>
      </c>
      <c r="L186" s="186" t="str">
        <f t="shared" si="79"/>
        <v/>
      </c>
    </row>
    <row r="187" spans="1:12" ht="12.75" customHeight="1" x14ac:dyDescent="0.2">
      <c r="A187" s="188"/>
      <c r="B187" s="182"/>
      <c r="C187" s="183"/>
      <c r="D187" s="184" t="str">
        <f t="shared" si="80"/>
        <v/>
      </c>
      <c r="E187" s="184" t="str">
        <f t="shared" si="81"/>
        <v/>
      </c>
      <c r="F187" s="184" t="str">
        <f t="shared" si="82"/>
        <v/>
      </c>
      <c r="G187" s="184" t="str">
        <f t="shared" si="83"/>
        <v/>
      </c>
      <c r="H187" s="184" t="str">
        <f t="shared" si="84"/>
        <v/>
      </c>
      <c r="I187" s="185" t="str">
        <f t="shared" si="61"/>
        <v/>
      </c>
      <c r="J187" s="185" t="str">
        <f t="shared" si="62"/>
        <v/>
      </c>
      <c r="K187" s="185" t="str">
        <f t="shared" si="63"/>
        <v/>
      </c>
      <c r="L187" s="186" t="str">
        <f t="shared" si="79"/>
        <v/>
      </c>
    </row>
    <row r="188" spans="1:12" ht="12.75" customHeight="1" x14ac:dyDescent="0.2">
      <c r="A188" s="188"/>
      <c r="B188" s="182"/>
      <c r="C188" s="183"/>
      <c r="D188" s="184" t="str">
        <f t="shared" si="80"/>
        <v/>
      </c>
      <c r="E188" s="184" t="str">
        <f t="shared" si="81"/>
        <v/>
      </c>
      <c r="F188" s="184" t="str">
        <f t="shared" si="82"/>
        <v/>
      </c>
      <c r="G188" s="184" t="str">
        <f t="shared" si="83"/>
        <v/>
      </c>
      <c r="H188" s="184" t="str">
        <f t="shared" si="84"/>
        <v/>
      </c>
      <c r="I188" s="185" t="str">
        <f t="shared" si="61"/>
        <v/>
      </c>
      <c r="J188" s="185" t="str">
        <f t="shared" si="62"/>
        <v/>
      </c>
      <c r="K188" s="185" t="str">
        <f t="shared" si="63"/>
        <v/>
      </c>
      <c r="L188" s="186" t="str">
        <f t="shared" si="79"/>
        <v/>
      </c>
    </row>
    <row r="189" spans="1:12" ht="12.75" customHeight="1" x14ac:dyDescent="0.2">
      <c r="A189" s="196"/>
      <c r="B189" s="35" t="s">
        <v>328</v>
      </c>
      <c r="C189" s="189">
        <f t="shared" ref="C189:H189" si="85">SUM(C174:C188)</f>
        <v>0</v>
      </c>
      <c r="D189" s="190">
        <f t="shared" si="85"/>
        <v>0</v>
      </c>
      <c r="E189" s="190">
        <f t="shared" si="85"/>
        <v>0</v>
      </c>
      <c r="F189" s="190">
        <f t="shared" si="85"/>
        <v>0</v>
      </c>
      <c r="G189" s="190">
        <f t="shared" si="85"/>
        <v>0</v>
      </c>
      <c r="H189" s="190">
        <f t="shared" si="85"/>
        <v>0</v>
      </c>
      <c r="I189" s="191">
        <f t="shared" si="61"/>
        <v>0</v>
      </c>
      <c r="J189" s="191">
        <f t="shared" si="62"/>
        <v>0</v>
      </c>
      <c r="K189" s="191">
        <f t="shared" si="63"/>
        <v>0</v>
      </c>
      <c r="L189" s="70">
        <f>SUM(L174:L188)</f>
        <v>0</v>
      </c>
    </row>
    <row r="190" spans="1:12" ht="12.75" customHeight="1" x14ac:dyDescent="0.2">
      <c r="A190" s="196"/>
      <c r="B190" s="35" t="s">
        <v>336</v>
      </c>
      <c r="C190" s="189">
        <v>100</v>
      </c>
      <c r="D190" s="190">
        <f>IF(C189&lt;&gt;0,D189/C189*100,0)</f>
        <v>0</v>
      </c>
      <c r="E190" s="190">
        <f>IF(D189&lt;&gt;0,E189/C189*100,0)</f>
        <v>0</v>
      </c>
      <c r="F190" s="190">
        <f>IF(E189&lt;&gt;0,F189/C189*100,0)</f>
        <v>0</v>
      </c>
      <c r="G190" s="190">
        <f>IF(F189&lt;&gt;0,G189/C189*100,0)</f>
        <v>0</v>
      </c>
      <c r="H190" s="190">
        <f>IF(G189&lt;&gt;0,H189/D189*100,0)</f>
        <v>0</v>
      </c>
      <c r="I190" s="70">
        <f t="shared" si="61"/>
        <v>0</v>
      </c>
      <c r="J190" s="70">
        <f t="shared" si="62"/>
        <v>0</v>
      </c>
      <c r="K190" s="70">
        <f t="shared" si="63"/>
        <v>0</v>
      </c>
      <c r="L190" s="70">
        <f t="shared" ref="L190:L205" si="86">IF(D190&lt;&gt;"",D190/3.6,"")</f>
        <v>0</v>
      </c>
    </row>
    <row r="191" spans="1:12" ht="12.75" customHeight="1" x14ac:dyDescent="0.2">
      <c r="A191" s="188"/>
      <c r="B191" s="182"/>
      <c r="C191" s="183"/>
      <c r="D191" s="184" t="str">
        <f t="shared" ref="D191:D205" si="87">IF($B191&lt;&gt;"",$C191/100*(VLOOKUP($B191,Alimenti,2)),"")</f>
        <v/>
      </c>
      <c r="E191" s="184" t="str">
        <f t="shared" ref="E191:E205" si="88">IF($B191&lt;&gt;"",$C191/100*(VLOOKUP($B191,Alimenti,3)),"")</f>
        <v/>
      </c>
      <c r="F191" s="184" t="str">
        <f t="shared" ref="F191:F205" si="89">IF($B191&lt;&gt;"",$C191/100*(VLOOKUP($B191,Alimenti,4)),"")</f>
        <v/>
      </c>
      <c r="G191" s="184" t="str">
        <f t="shared" ref="G191:G205" si="90">IF($B191&lt;&gt;"",$C191/100*(VLOOKUP($B191,Alimenti,5)),"")</f>
        <v/>
      </c>
      <c r="H191" s="184" t="str">
        <f t="shared" ref="H191:H205" si="91">IF($B191&lt;&gt;"",$C191/100*(VLOOKUP($B191,Alimenti,6)),"")</f>
        <v/>
      </c>
      <c r="I191" s="185" t="str">
        <f t="shared" si="61"/>
        <v/>
      </c>
      <c r="J191" s="185" t="str">
        <f t="shared" si="62"/>
        <v/>
      </c>
      <c r="K191" s="185" t="str">
        <f t="shared" si="63"/>
        <v/>
      </c>
      <c r="L191" s="186" t="str">
        <f t="shared" si="86"/>
        <v/>
      </c>
    </row>
    <row r="192" spans="1:12" ht="12.75" customHeight="1" x14ac:dyDescent="0.2">
      <c r="A192" s="188"/>
      <c r="B192" s="182"/>
      <c r="C192" s="183"/>
      <c r="D192" s="184" t="str">
        <f t="shared" si="87"/>
        <v/>
      </c>
      <c r="E192" s="184" t="str">
        <f t="shared" si="88"/>
        <v/>
      </c>
      <c r="F192" s="184" t="str">
        <f t="shared" si="89"/>
        <v/>
      </c>
      <c r="G192" s="184" t="str">
        <f t="shared" si="90"/>
        <v/>
      </c>
      <c r="H192" s="184" t="str">
        <f t="shared" si="91"/>
        <v/>
      </c>
      <c r="I192" s="185" t="str">
        <f t="shared" si="61"/>
        <v/>
      </c>
      <c r="J192" s="185" t="str">
        <f t="shared" si="62"/>
        <v/>
      </c>
      <c r="K192" s="185" t="str">
        <f t="shared" si="63"/>
        <v/>
      </c>
      <c r="L192" s="186" t="str">
        <f t="shared" si="86"/>
        <v/>
      </c>
    </row>
    <row r="193" spans="1:12" ht="12.75" customHeight="1" x14ac:dyDescent="0.2">
      <c r="A193" s="188"/>
      <c r="B193" s="182"/>
      <c r="C193" s="183"/>
      <c r="D193" s="184" t="str">
        <f t="shared" si="87"/>
        <v/>
      </c>
      <c r="E193" s="184" t="str">
        <f t="shared" si="88"/>
        <v/>
      </c>
      <c r="F193" s="184" t="str">
        <f t="shared" si="89"/>
        <v/>
      </c>
      <c r="G193" s="184" t="str">
        <f t="shared" si="90"/>
        <v/>
      </c>
      <c r="H193" s="184" t="str">
        <f t="shared" si="91"/>
        <v/>
      </c>
      <c r="I193" s="185" t="str">
        <f t="shared" si="61"/>
        <v/>
      </c>
      <c r="J193" s="185" t="str">
        <f t="shared" si="62"/>
        <v/>
      </c>
      <c r="K193" s="185" t="str">
        <f t="shared" si="63"/>
        <v/>
      </c>
      <c r="L193" s="186" t="str">
        <f t="shared" si="86"/>
        <v/>
      </c>
    </row>
    <row r="194" spans="1:12" ht="12.75" customHeight="1" x14ac:dyDescent="0.2">
      <c r="A194" s="188"/>
      <c r="B194" s="182"/>
      <c r="C194" s="183"/>
      <c r="D194" s="184" t="str">
        <f t="shared" si="87"/>
        <v/>
      </c>
      <c r="E194" s="184" t="str">
        <f t="shared" si="88"/>
        <v/>
      </c>
      <c r="F194" s="184" t="str">
        <f t="shared" si="89"/>
        <v/>
      </c>
      <c r="G194" s="184" t="str">
        <f t="shared" si="90"/>
        <v/>
      </c>
      <c r="H194" s="184" t="str">
        <f t="shared" si="91"/>
        <v/>
      </c>
      <c r="I194" s="185" t="str">
        <f t="shared" si="61"/>
        <v/>
      </c>
      <c r="J194" s="185" t="str">
        <f t="shared" si="62"/>
        <v/>
      </c>
      <c r="K194" s="185" t="str">
        <f t="shared" si="63"/>
        <v/>
      </c>
      <c r="L194" s="186" t="str">
        <f t="shared" si="86"/>
        <v/>
      </c>
    </row>
    <row r="195" spans="1:12" ht="12.75" customHeight="1" x14ac:dyDescent="0.2">
      <c r="A195" s="188"/>
      <c r="B195" s="182"/>
      <c r="C195" s="183"/>
      <c r="D195" s="184" t="str">
        <f t="shared" si="87"/>
        <v/>
      </c>
      <c r="E195" s="184" t="str">
        <f t="shared" si="88"/>
        <v/>
      </c>
      <c r="F195" s="184" t="str">
        <f t="shared" si="89"/>
        <v/>
      </c>
      <c r="G195" s="184" t="str">
        <f t="shared" si="90"/>
        <v/>
      </c>
      <c r="H195" s="184" t="str">
        <f t="shared" si="91"/>
        <v/>
      </c>
      <c r="I195" s="185" t="str">
        <f t="shared" si="61"/>
        <v/>
      </c>
      <c r="J195" s="185" t="str">
        <f t="shared" si="62"/>
        <v/>
      </c>
      <c r="K195" s="185" t="str">
        <f t="shared" si="63"/>
        <v/>
      </c>
      <c r="L195" s="186" t="str">
        <f t="shared" si="86"/>
        <v/>
      </c>
    </row>
    <row r="196" spans="1:12" ht="12.75" customHeight="1" x14ac:dyDescent="0.2">
      <c r="A196" s="188"/>
      <c r="B196" s="182"/>
      <c r="C196" s="183"/>
      <c r="D196" s="184" t="str">
        <f t="shared" si="87"/>
        <v/>
      </c>
      <c r="E196" s="184" t="str">
        <f t="shared" si="88"/>
        <v/>
      </c>
      <c r="F196" s="184" t="str">
        <f t="shared" si="89"/>
        <v/>
      </c>
      <c r="G196" s="184" t="str">
        <f t="shared" si="90"/>
        <v/>
      </c>
      <c r="H196" s="184" t="str">
        <f t="shared" si="91"/>
        <v/>
      </c>
      <c r="I196" s="185" t="str">
        <f t="shared" ref="I196:I259" si="92">IF(E196&lt;&gt;"",ROUND(E196/7,0),"")</f>
        <v/>
      </c>
      <c r="J196" s="185" t="str">
        <f t="shared" ref="J196:J259" si="93">IF(F196&lt;&gt;"",ROUND(F196/9,0),"")</f>
        <v/>
      </c>
      <c r="K196" s="185" t="str">
        <f t="shared" ref="K196:K259" si="94">IF(G196&lt;&gt;"",ROUND(G196/3,0),"")</f>
        <v/>
      </c>
      <c r="L196" s="186" t="str">
        <f t="shared" si="86"/>
        <v/>
      </c>
    </row>
    <row r="197" spans="1:12" ht="12.75" customHeight="1" x14ac:dyDescent="0.2">
      <c r="A197" s="188"/>
      <c r="B197" s="182"/>
      <c r="C197" s="183"/>
      <c r="D197" s="184" t="str">
        <f t="shared" si="87"/>
        <v/>
      </c>
      <c r="E197" s="184" t="str">
        <f t="shared" si="88"/>
        <v/>
      </c>
      <c r="F197" s="184" t="str">
        <f t="shared" si="89"/>
        <v/>
      </c>
      <c r="G197" s="184" t="str">
        <f t="shared" si="90"/>
        <v/>
      </c>
      <c r="H197" s="184" t="str">
        <f t="shared" si="91"/>
        <v/>
      </c>
      <c r="I197" s="185" t="str">
        <f t="shared" si="92"/>
        <v/>
      </c>
      <c r="J197" s="185" t="str">
        <f t="shared" si="93"/>
        <v/>
      </c>
      <c r="K197" s="185" t="str">
        <f t="shared" si="94"/>
        <v/>
      </c>
      <c r="L197" s="186" t="str">
        <f t="shared" si="86"/>
        <v/>
      </c>
    </row>
    <row r="198" spans="1:12" ht="12.75" customHeight="1" x14ac:dyDescent="0.2">
      <c r="A198" s="188"/>
      <c r="B198" s="182"/>
      <c r="C198" s="183"/>
      <c r="D198" s="184" t="str">
        <f t="shared" si="87"/>
        <v/>
      </c>
      <c r="E198" s="184" t="str">
        <f t="shared" si="88"/>
        <v/>
      </c>
      <c r="F198" s="184" t="str">
        <f t="shared" si="89"/>
        <v/>
      </c>
      <c r="G198" s="184" t="str">
        <f t="shared" si="90"/>
        <v/>
      </c>
      <c r="H198" s="184" t="str">
        <f t="shared" si="91"/>
        <v/>
      </c>
      <c r="I198" s="185" t="str">
        <f t="shared" si="92"/>
        <v/>
      </c>
      <c r="J198" s="185" t="str">
        <f t="shared" si="93"/>
        <v/>
      </c>
      <c r="K198" s="185" t="str">
        <f t="shared" si="94"/>
        <v/>
      </c>
      <c r="L198" s="186" t="str">
        <f t="shared" si="86"/>
        <v/>
      </c>
    </row>
    <row r="199" spans="1:12" ht="12.75" customHeight="1" x14ac:dyDescent="0.2">
      <c r="A199" s="188"/>
      <c r="B199" s="182"/>
      <c r="C199" s="183"/>
      <c r="D199" s="184" t="str">
        <f t="shared" si="87"/>
        <v/>
      </c>
      <c r="E199" s="184" t="str">
        <f t="shared" si="88"/>
        <v/>
      </c>
      <c r="F199" s="184" t="str">
        <f t="shared" si="89"/>
        <v/>
      </c>
      <c r="G199" s="184" t="str">
        <f t="shared" si="90"/>
        <v/>
      </c>
      <c r="H199" s="184" t="str">
        <f t="shared" si="91"/>
        <v/>
      </c>
      <c r="I199" s="185" t="str">
        <f t="shared" si="92"/>
        <v/>
      </c>
      <c r="J199" s="185" t="str">
        <f t="shared" si="93"/>
        <v/>
      </c>
      <c r="K199" s="185" t="str">
        <f t="shared" si="94"/>
        <v/>
      </c>
      <c r="L199" s="186" t="str">
        <f t="shared" si="86"/>
        <v/>
      </c>
    </row>
    <row r="200" spans="1:12" ht="12.75" customHeight="1" x14ac:dyDescent="0.2">
      <c r="A200" s="188"/>
      <c r="B200" s="182"/>
      <c r="C200" s="183"/>
      <c r="D200" s="184" t="str">
        <f t="shared" si="87"/>
        <v/>
      </c>
      <c r="E200" s="184" t="str">
        <f t="shared" si="88"/>
        <v/>
      </c>
      <c r="F200" s="184" t="str">
        <f t="shared" si="89"/>
        <v/>
      </c>
      <c r="G200" s="184" t="str">
        <f t="shared" si="90"/>
        <v/>
      </c>
      <c r="H200" s="184" t="str">
        <f t="shared" si="91"/>
        <v/>
      </c>
      <c r="I200" s="185" t="str">
        <f t="shared" si="92"/>
        <v/>
      </c>
      <c r="J200" s="185" t="str">
        <f t="shared" si="93"/>
        <v/>
      </c>
      <c r="K200" s="185" t="str">
        <f t="shared" si="94"/>
        <v/>
      </c>
      <c r="L200" s="186" t="str">
        <f t="shared" si="86"/>
        <v/>
      </c>
    </row>
    <row r="201" spans="1:12" ht="12.75" customHeight="1" x14ac:dyDescent="0.2">
      <c r="A201" s="188"/>
      <c r="B201" s="182"/>
      <c r="C201" s="183"/>
      <c r="D201" s="184" t="str">
        <f t="shared" si="87"/>
        <v/>
      </c>
      <c r="E201" s="184" t="str">
        <f t="shared" si="88"/>
        <v/>
      </c>
      <c r="F201" s="184" t="str">
        <f t="shared" si="89"/>
        <v/>
      </c>
      <c r="G201" s="184" t="str">
        <f t="shared" si="90"/>
        <v/>
      </c>
      <c r="H201" s="184" t="str">
        <f t="shared" si="91"/>
        <v/>
      </c>
      <c r="I201" s="185" t="str">
        <f t="shared" si="92"/>
        <v/>
      </c>
      <c r="J201" s="185" t="str">
        <f t="shared" si="93"/>
        <v/>
      </c>
      <c r="K201" s="185" t="str">
        <f t="shared" si="94"/>
        <v/>
      </c>
      <c r="L201" s="186" t="str">
        <f t="shared" si="86"/>
        <v/>
      </c>
    </row>
    <row r="202" spans="1:12" ht="12.75" customHeight="1" x14ac:dyDescent="0.2">
      <c r="A202" s="188"/>
      <c r="B202" s="182"/>
      <c r="C202" s="183"/>
      <c r="D202" s="184" t="str">
        <f t="shared" si="87"/>
        <v/>
      </c>
      <c r="E202" s="184" t="str">
        <f t="shared" si="88"/>
        <v/>
      </c>
      <c r="F202" s="184" t="str">
        <f t="shared" si="89"/>
        <v/>
      </c>
      <c r="G202" s="184" t="str">
        <f t="shared" si="90"/>
        <v/>
      </c>
      <c r="H202" s="184" t="str">
        <f t="shared" si="91"/>
        <v/>
      </c>
      <c r="I202" s="185" t="str">
        <f t="shared" si="92"/>
        <v/>
      </c>
      <c r="J202" s="185" t="str">
        <f t="shared" si="93"/>
        <v/>
      </c>
      <c r="K202" s="185" t="str">
        <f t="shared" si="94"/>
        <v/>
      </c>
      <c r="L202" s="186" t="str">
        <f t="shared" si="86"/>
        <v/>
      </c>
    </row>
    <row r="203" spans="1:12" ht="12.75" customHeight="1" x14ac:dyDescent="0.2">
      <c r="A203" s="188"/>
      <c r="B203" s="182"/>
      <c r="C203" s="183"/>
      <c r="D203" s="184" t="str">
        <f t="shared" si="87"/>
        <v/>
      </c>
      <c r="E203" s="184" t="str">
        <f t="shared" si="88"/>
        <v/>
      </c>
      <c r="F203" s="184" t="str">
        <f t="shared" si="89"/>
        <v/>
      </c>
      <c r="G203" s="184" t="str">
        <f t="shared" si="90"/>
        <v/>
      </c>
      <c r="H203" s="184" t="str">
        <f t="shared" si="91"/>
        <v/>
      </c>
      <c r="I203" s="185" t="str">
        <f t="shared" si="92"/>
        <v/>
      </c>
      <c r="J203" s="185" t="str">
        <f t="shared" si="93"/>
        <v/>
      </c>
      <c r="K203" s="185" t="str">
        <f t="shared" si="94"/>
        <v/>
      </c>
      <c r="L203" s="186" t="str">
        <f t="shared" si="86"/>
        <v/>
      </c>
    </row>
    <row r="204" spans="1:12" ht="12.75" customHeight="1" x14ac:dyDescent="0.2">
      <c r="A204" s="188"/>
      <c r="B204" s="182"/>
      <c r="C204" s="183"/>
      <c r="D204" s="184" t="str">
        <f t="shared" si="87"/>
        <v/>
      </c>
      <c r="E204" s="184" t="str">
        <f t="shared" si="88"/>
        <v/>
      </c>
      <c r="F204" s="184" t="str">
        <f t="shared" si="89"/>
        <v/>
      </c>
      <c r="G204" s="184" t="str">
        <f t="shared" si="90"/>
        <v/>
      </c>
      <c r="H204" s="184" t="str">
        <f t="shared" si="91"/>
        <v/>
      </c>
      <c r="I204" s="185" t="str">
        <f t="shared" si="92"/>
        <v/>
      </c>
      <c r="J204" s="185" t="str">
        <f t="shared" si="93"/>
        <v/>
      </c>
      <c r="K204" s="185" t="str">
        <f t="shared" si="94"/>
        <v/>
      </c>
      <c r="L204" s="186" t="str">
        <f t="shared" si="86"/>
        <v/>
      </c>
    </row>
    <row r="205" spans="1:12" ht="12.75" customHeight="1" x14ac:dyDescent="0.2">
      <c r="A205" s="188"/>
      <c r="B205" s="182"/>
      <c r="C205" s="183"/>
      <c r="D205" s="184" t="str">
        <f t="shared" si="87"/>
        <v/>
      </c>
      <c r="E205" s="184" t="str">
        <f t="shared" si="88"/>
        <v/>
      </c>
      <c r="F205" s="184" t="str">
        <f t="shared" si="89"/>
        <v/>
      </c>
      <c r="G205" s="184" t="str">
        <f t="shared" si="90"/>
        <v/>
      </c>
      <c r="H205" s="184" t="str">
        <f t="shared" si="91"/>
        <v/>
      </c>
      <c r="I205" s="185" t="str">
        <f t="shared" si="92"/>
        <v/>
      </c>
      <c r="J205" s="185" t="str">
        <f t="shared" si="93"/>
        <v/>
      </c>
      <c r="K205" s="185" t="str">
        <f t="shared" si="94"/>
        <v/>
      </c>
      <c r="L205" s="186" t="str">
        <f t="shared" si="86"/>
        <v/>
      </c>
    </row>
    <row r="206" spans="1:12" ht="12.75" customHeight="1" x14ac:dyDescent="0.2">
      <c r="A206" s="196"/>
      <c r="B206" s="35" t="s">
        <v>328</v>
      </c>
      <c r="C206" s="189">
        <f t="shared" ref="C206:H206" si="95">SUM(C191:C205)</f>
        <v>0</v>
      </c>
      <c r="D206" s="190">
        <f t="shared" si="95"/>
        <v>0</v>
      </c>
      <c r="E206" s="190">
        <f t="shared" si="95"/>
        <v>0</v>
      </c>
      <c r="F206" s="190">
        <f t="shared" si="95"/>
        <v>0</v>
      </c>
      <c r="G206" s="190">
        <f t="shared" si="95"/>
        <v>0</v>
      </c>
      <c r="H206" s="190">
        <f t="shared" si="95"/>
        <v>0</v>
      </c>
      <c r="I206" s="191">
        <f t="shared" si="92"/>
        <v>0</v>
      </c>
      <c r="J206" s="191">
        <f t="shared" si="93"/>
        <v>0</v>
      </c>
      <c r="K206" s="191">
        <f t="shared" si="94"/>
        <v>0</v>
      </c>
      <c r="L206" s="70">
        <f>SUM(L191:L205)</f>
        <v>0</v>
      </c>
    </row>
    <row r="207" spans="1:12" ht="12.75" customHeight="1" x14ac:dyDescent="0.2">
      <c r="A207" s="196"/>
      <c r="B207" s="35" t="s">
        <v>336</v>
      </c>
      <c r="C207" s="189">
        <v>100</v>
      </c>
      <c r="D207" s="190">
        <f>IF(C206&lt;&gt;0,D206/C206*100,0)</f>
        <v>0</v>
      </c>
      <c r="E207" s="190">
        <f>IF(D206&lt;&gt;0,E206/C206*100,0)</f>
        <v>0</v>
      </c>
      <c r="F207" s="190">
        <f>IF(E206&lt;&gt;0,F206/C206*100,0)</f>
        <v>0</v>
      </c>
      <c r="G207" s="190">
        <f>IF(F206&lt;&gt;0,G206/C206*100,0)</f>
        <v>0</v>
      </c>
      <c r="H207" s="190">
        <f>IF(G206&lt;&gt;0,H206/D206*100,0)</f>
        <v>0</v>
      </c>
      <c r="I207" s="70">
        <f t="shared" si="92"/>
        <v>0</v>
      </c>
      <c r="J207" s="70">
        <f t="shared" si="93"/>
        <v>0</v>
      </c>
      <c r="K207" s="70">
        <f t="shared" si="94"/>
        <v>0</v>
      </c>
      <c r="L207" s="70">
        <f t="shared" ref="L207:L222" si="96">IF(D207&lt;&gt;"",D207/3.6,"")</f>
        <v>0</v>
      </c>
    </row>
    <row r="208" spans="1:12" ht="12.75" customHeight="1" x14ac:dyDescent="0.2">
      <c r="A208" s="188"/>
      <c r="B208" s="182"/>
      <c r="C208" s="183"/>
      <c r="D208" s="184" t="str">
        <f t="shared" ref="D208:D222" si="97">IF($B208&lt;&gt;"",$C208/100*(VLOOKUP($B208,Alimenti,2)),"")</f>
        <v/>
      </c>
      <c r="E208" s="184" t="str">
        <f t="shared" ref="E208:E222" si="98">IF($B208&lt;&gt;"",$C208/100*(VLOOKUP($B208,Alimenti,3)),"")</f>
        <v/>
      </c>
      <c r="F208" s="184" t="str">
        <f t="shared" ref="F208:F222" si="99">IF($B208&lt;&gt;"",$C208/100*(VLOOKUP($B208,Alimenti,4)),"")</f>
        <v/>
      </c>
      <c r="G208" s="184" t="str">
        <f t="shared" ref="G208:G222" si="100">IF($B208&lt;&gt;"",$C208/100*(VLOOKUP($B208,Alimenti,5)),"")</f>
        <v/>
      </c>
      <c r="H208" s="184" t="str">
        <f t="shared" ref="H208:H222" si="101">IF($B208&lt;&gt;"",$C208/100*(VLOOKUP($B208,Alimenti,6)),"")</f>
        <v/>
      </c>
      <c r="I208" s="185" t="str">
        <f t="shared" si="92"/>
        <v/>
      </c>
      <c r="J208" s="185" t="str">
        <f t="shared" si="93"/>
        <v/>
      </c>
      <c r="K208" s="185" t="str">
        <f t="shared" si="94"/>
        <v/>
      </c>
      <c r="L208" s="186" t="str">
        <f t="shared" si="96"/>
        <v/>
      </c>
    </row>
    <row r="209" spans="1:12" ht="12.75" customHeight="1" x14ac:dyDescent="0.2">
      <c r="A209" s="188"/>
      <c r="B209" s="182"/>
      <c r="C209" s="183"/>
      <c r="D209" s="184" t="str">
        <f t="shared" si="97"/>
        <v/>
      </c>
      <c r="E209" s="184" t="str">
        <f t="shared" si="98"/>
        <v/>
      </c>
      <c r="F209" s="184" t="str">
        <f t="shared" si="99"/>
        <v/>
      </c>
      <c r="G209" s="184" t="str">
        <f t="shared" si="100"/>
        <v/>
      </c>
      <c r="H209" s="184" t="str">
        <f t="shared" si="101"/>
        <v/>
      </c>
      <c r="I209" s="185" t="str">
        <f t="shared" si="92"/>
        <v/>
      </c>
      <c r="J209" s="185" t="str">
        <f t="shared" si="93"/>
        <v/>
      </c>
      <c r="K209" s="185" t="str">
        <f t="shared" si="94"/>
        <v/>
      </c>
      <c r="L209" s="186" t="str">
        <f t="shared" si="96"/>
        <v/>
      </c>
    </row>
    <row r="210" spans="1:12" ht="12.75" customHeight="1" x14ac:dyDescent="0.2">
      <c r="A210" s="188"/>
      <c r="B210" s="182"/>
      <c r="C210" s="183"/>
      <c r="D210" s="184" t="str">
        <f t="shared" si="97"/>
        <v/>
      </c>
      <c r="E210" s="184" t="str">
        <f t="shared" si="98"/>
        <v/>
      </c>
      <c r="F210" s="184" t="str">
        <f t="shared" si="99"/>
        <v/>
      </c>
      <c r="G210" s="184" t="str">
        <f t="shared" si="100"/>
        <v/>
      </c>
      <c r="H210" s="184" t="str">
        <f t="shared" si="101"/>
        <v/>
      </c>
      <c r="I210" s="185" t="str">
        <f t="shared" si="92"/>
        <v/>
      </c>
      <c r="J210" s="185" t="str">
        <f t="shared" si="93"/>
        <v/>
      </c>
      <c r="K210" s="185" t="str">
        <f t="shared" si="94"/>
        <v/>
      </c>
      <c r="L210" s="186" t="str">
        <f t="shared" si="96"/>
        <v/>
      </c>
    </row>
    <row r="211" spans="1:12" ht="12.75" customHeight="1" x14ac:dyDescent="0.2">
      <c r="A211" s="188"/>
      <c r="B211" s="182"/>
      <c r="C211" s="183"/>
      <c r="D211" s="184" t="str">
        <f t="shared" si="97"/>
        <v/>
      </c>
      <c r="E211" s="184" t="str">
        <f t="shared" si="98"/>
        <v/>
      </c>
      <c r="F211" s="184" t="str">
        <f t="shared" si="99"/>
        <v/>
      </c>
      <c r="G211" s="184" t="str">
        <f t="shared" si="100"/>
        <v/>
      </c>
      <c r="H211" s="184" t="str">
        <f t="shared" si="101"/>
        <v/>
      </c>
      <c r="I211" s="185" t="str">
        <f t="shared" si="92"/>
        <v/>
      </c>
      <c r="J211" s="185" t="str">
        <f t="shared" si="93"/>
        <v/>
      </c>
      <c r="K211" s="185" t="str">
        <f t="shared" si="94"/>
        <v/>
      </c>
      <c r="L211" s="186" t="str">
        <f t="shared" si="96"/>
        <v/>
      </c>
    </row>
    <row r="212" spans="1:12" ht="12.75" customHeight="1" x14ac:dyDescent="0.2">
      <c r="A212" s="188"/>
      <c r="B212" s="182"/>
      <c r="C212" s="183"/>
      <c r="D212" s="184" t="str">
        <f t="shared" si="97"/>
        <v/>
      </c>
      <c r="E212" s="184" t="str">
        <f t="shared" si="98"/>
        <v/>
      </c>
      <c r="F212" s="184" t="str">
        <f t="shared" si="99"/>
        <v/>
      </c>
      <c r="G212" s="184" t="str">
        <f t="shared" si="100"/>
        <v/>
      </c>
      <c r="H212" s="184" t="str">
        <f t="shared" si="101"/>
        <v/>
      </c>
      <c r="I212" s="185" t="str">
        <f t="shared" si="92"/>
        <v/>
      </c>
      <c r="J212" s="185" t="str">
        <f t="shared" si="93"/>
        <v/>
      </c>
      <c r="K212" s="185" t="str">
        <f t="shared" si="94"/>
        <v/>
      </c>
      <c r="L212" s="186" t="str">
        <f t="shared" si="96"/>
        <v/>
      </c>
    </row>
    <row r="213" spans="1:12" ht="12.75" customHeight="1" x14ac:dyDescent="0.2">
      <c r="A213" s="188"/>
      <c r="B213" s="182"/>
      <c r="C213" s="183"/>
      <c r="D213" s="184" t="str">
        <f t="shared" si="97"/>
        <v/>
      </c>
      <c r="E213" s="184" t="str">
        <f t="shared" si="98"/>
        <v/>
      </c>
      <c r="F213" s="184" t="str">
        <f t="shared" si="99"/>
        <v/>
      </c>
      <c r="G213" s="184" t="str">
        <f t="shared" si="100"/>
        <v/>
      </c>
      <c r="H213" s="184" t="str">
        <f t="shared" si="101"/>
        <v/>
      </c>
      <c r="I213" s="185" t="str">
        <f t="shared" si="92"/>
        <v/>
      </c>
      <c r="J213" s="185" t="str">
        <f t="shared" si="93"/>
        <v/>
      </c>
      <c r="K213" s="185" t="str">
        <f t="shared" si="94"/>
        <v/>
      </c>
      <c r="L213" s="186" t="str">
        <f t="shared" si="96"/>
        <v/>
      </c>
    </row>
    <row r="214" spans="1:12" ht="12.75" customHeight="1" x14ac:dyDescent="0.2">
      <c r="A214" s="188"/>
      <c r="B214" s="182"/>
      <c r="C214" s="183"/>
      <c r="D214" s="184" t="str">
        <f t="shared" si="97"/>
        <v/>
      </c>
      <c r="E214" s="184" t="str">
        <f t="shared" si="98"/>
        <v/>
      </c>
      <c r="F214" s="184" t="str">
        <f t="shared" si="99"/>
        <v/>
      </c>
      <c r="G214" s="184" t="str">
        <f t="shared" si="100"/>
        <v/>
      </c>
      <c r="H214" s="184" t="str">
        <f t="shared" si="101"/>
        <v/>
      </c>
      <c r="I214" s="185" t="str">
        <f t="shared" si="92"/>
        <v/>
      </c>
      <c r="J214" s="185" t="str">
        <f t="shared" si="93"/>
        <v/>
      </c>
      <c r="K214" s="185" t="str">
        <f t="shared" si="94"/>
        <v/>
      </c>
      <c r="L214" s="186" t="str">
        <f t="shared" si="96"/>
        <v/>
      </c>
    </row>
    <row r="215" spans="1:12" ht="12.75" customHeight="1" x14ac:dyDescent="0.2">
      <c r="A215" s="188"/>
      <c r="B215" s="182"/>
      <c r="C215" s="183"/>
      <c r="D215" s="184" t="str">
        <f t="shared" si="97"/>
        <v/>
      </c>
      <c r="E215" s="184" t="str">
        <f t="shared" si="98"/>
        <v/>
      </c>
      <c r="F215" s="184" t="str">
        <f t="shared" si="99"/>
        <v/>
      </c>
      <c r="G215" s="184" t="str">
        <f t="shared" si="100"/>
        <v/>
      </c>
      <c r="H215" s="184" t="str">
        <f t="shared" si="101"/>
        <v/>
      </c>
      <c r="I215" s="185" t="str">
        <f t="shared" si="92"/>
        <v/>
      </c>
      <c r="J215" s="185" t="str">
        <f t="shared" si="93"/>
        <v/>
      </c>
      <c r="K215" s="185" t="str">
        <f t="shared" si="94"/>
        <v/>
      </c>
      <c r="L215" s="186" t="str">
        <f t="shared" si="96"/>
        <v/>
      </c>
    </row>
    <row r="216" spans="1:12" ht="12.75" customHeight="1" x14ac:dyDescent="0.2">
      <c r="A216" s="188"/>
      <c r="B216" s="182"/>
      <c r="C216" s="183"/>
      <c r="D216" s="184" t="str">
        <f t="shared" si="97"/>
        <v/>
      </c>
      <c r="E216" s="184" t="str">
        <f t="shared" si="98"/>
        <v/>
      </c>
      <c r="F216" s="184" t="str">
        <f t="shared" si="99"/>
        <v/>
      </c>
      <c r="G216" s="184" t="str">
        <f t="shared" si="100"/>
        <v/>
      </c>
      <c r="H216" s="184" t="str">
        <f t="shared" si="101"/>
        <v/>
      </c>
      <c r="I216" s="185" t="str">
        <f t="shared" si="92"/>
        <v/>
      </c>
      <c r="J216" s="185" t="str">
        <f t="shared" si="93"/>
        <v/>
      </c>
      <c r="K216" s="185" t="str">
        <f t="shared" si="94"/>
        <v/>
      </c>
      <c r="L216" s="186" t="str">
        <f t="shared" si="96"/>
        <v/>
      </c>
    </row>
    <row r="217" spans="1:12" ht="12.75" customHeight="1" x14ac:dyDescent="0.2">
      <c r="A217" s="188"/>
      <c r="B217" s="182"/>
      <c r="C217" s="183"/>
      <c r="D217" s="184" t="str">
        <f t="shared" si="97"/>
        <v/>
      </c>
      <c r="E217" s="184" t="str">
        <f t="shared" si="98"/>
        <v/>
      </c>
      <c r="F217" s="184" t="str">
        <f t="shared" si="99"/>
        <v/>
      </c>
      <c r="G217" s="184" t="str">
        <f t="shared" si="100"/>
        <v/>
      </c>
      <c r="H217" s="184" t="str">
        <f t="shared" si="101"/>
        <v/>
      </c>
      <c r="I217" s="185" t="str">
        <f t="shared" si="92"/>
        <v/>
      </c>
      <c r="J217" s="185" t="str">
        <f t="shared" si="93"/>
        <v/>
      </c>
      <c r="K217" s="185" t="str">
        <f t="shared" si="94"/>
        <v/>
      </c>
      <c r="L217" s="186" t="str">
        <f t="shared" si="96"/>
        <v/>
      </c>
    </row>
    <row r="218" spans="1:12" ht="12.75" customHeight="1" x14ac:dyDescent="0.2">
      <c r="A218" s="188"/>
      <c r="B218" s="182"/>
      <c r="C218" s="183"/>
      <c r="D218" s="184" t="str">
        <f t="shared" si="97"/>
        <v/>
      </c>
      <c r="E218" s="184" t="str">
        <f t="shared" si="98"/>
        <v/>
      </c>
      <c r="F218" s="184" t="str">
        <f t="shared" si="99"/>
        <v/>
      </c>
      <c r="G218" s="184" t="str">
        <f t="shared" si="100"/>
        <v/>
      </c>
      <c r="H218" s="184" t="str">
        <f t="shared" si="101"/>
        <v/>
      </c>
      <c r="I218" s="185" t="str">
        <f t="shared" si="92"/>
        <v/>
      </c>
      <c r="J218" s="185" t="str">
        <f t="shared" si="93"/>
        <v/>
      </c>
      <c r="K218" s="185" t="str">
        <f t="shared" si="94"/>
        <v/>
      </c>
      <c r="L218" s="186" t="str">
        <f t="shared" si="96"/>
        <v/>
      </c>
    </row>
    <row r="219" spans="1:12" ht="12.75" customHeight="1" x14ac:dyDescent="0.2">
      <c r="A219" s="188"/>
      <c r="B219" s="182"/>
      <c r="C219" s="183"/>
      <c r="D219" s="184" t="str">
        <f t="shared" si="97"/>
        <v/>
      </c>
      <c r="E219" s="184" t="str">
        <f t="shared" si="98"/>
        <v/>
      </c>
      <c r="F219" s="184" t="str">
        <f t="shared" si="99"/>
        <v/>
      </c>
      <c r="G219" s="184" t="str">
        <f t="shared" si="100"/>
        <v/>
      </c>
      <c r="H219" s="184" t="str">
        <f t="shared" si="101"/>
        <v/>
      </c>
      <c r="I219" s="185" t="str">
        <f t="shared" si="92"/>
        <v/>
      </c>
      <c r="J219" s="185" t="str">
        <f t="shared" si="93"/>
        <v/>
      </c>
      <c r="K219" s="185" t="str">
        <f t="shared" si="94"/>
        <v/>
      </c>
      <c r="L219" s="186" t="str">
        <f t="shared" si="96"/>
        <v/>
      </c>
    </row>
    <row r="220" spans="1:12" ht="12.75" customHeight="1" x14ac:dyDescent="0.2">
      <c r="A220" s="188"/>
      <c r="B220" s="182"/>
      <c r="C220" s="183"/>
      <c r="D220" s="184" t="str">
        <f t="shared" si="97"/>
        <v/>
      </c>
      <c r="E220" s="184" t="str">
        <f t="shared" si="98"/>
        <v/>
      </c>
      <c r="F220" s="184" t="str">
        <f t="shared" si="99"/>
        <v/>
      </c>
      <c r="G220" s="184" t="str">
        <f t="shared" si="100"/>
        <v/>
      </c>
      <c r="H220" s="184" t="str">
        <f t="shared" si="101"/>
        <v/>
      </c>
      <c r="I220" s="185" t="str">
        <f t="shared" si="92"/>
        <v/>
      </c>
      <c r="J220" s="185" t="str">
        <f t="shared" si="93"/>
        <v/>
      </c>
      <c r="K220" s="185" t="str">
        <f t="shared" si="94"/>
        <v/>
      </c>
      <c r="L220" s="186" t="str">
        <f t="shared" si="96"/>
        <v/>
      </c>
    </row>
    <row r="221" spans="1:12" ht="12.75" customHeight="1" x14ac:dyDescent="0.2">
      <c r="A221" s="188"/>
      <c r="B221" s="182"/>
      <c r="C221" s="183"/>
      <c r="D221" s="184" t="str">
        <f t="shared" si="97"/>
        <v/>
      </c>
      <c r="E221" s="184" t="str">
        <f t="shared" si="98"/>
        <v/>
      </c>
      <c r="F221" s="184" t="str">
        <f t="shared" si="99"/>
        <v/>
      </c>
      <c r="G221" s="184" t="str">
        <f t="shared" si="100"/>
        <v/>
      </c>
      <c r="H221" s="184" t="str">
        <f t="shared" si="101"/>
        <v/>
      </c>
      <c r="I221" s="185" t="str">
        <f t="shared" si="92"/>
        <v/>
      </c>
      <c r="J221" s="185" t="str">
        <f t="shared" si="93"/>
        <v/>
      </c>
      <c r="K221" s="185" t="str">
        <f t="shared" si="94"/>
        <v/>
      </c>
      <c r="L221" s="186" t="str">
        <f t="shared" si="96"/>
        <v/>
      </c>
    </row>
    <row r="222" spans="1:12" ht="12.75" customHeight="1" x14ac:dyDescent="0.2">
      <c r="A222" s="188"/>
      <c r="B222" s="182"/>
      <c r="C222" s="183"/>
      <c r="D222" s="184" t="str">
        <f t="shared" si="97"/>
        <v/>
      </c>
      <c r="E222" s="184" t="str">
        <f t="shared" si="98"/>
        <v/>
      </c>
      <c r="F222" s="184" t="str">
        <f t="shared" si="99"/>
        <v/>
      </c>
      <c r="G222" s="184" t="str">
        <f t="shared" si="100"/>
        <v/>
      </c>
      <c r="H222" s="184" t="str">
        <f t="shared" si="101"/>
        <v/>
      </c>
      <c r="I222" s="185" t="str">
        <f t="shared" si="92"/>
        <v/>
      </c>
      <c r="J222" s="185" t="str">
        <f t="shared" si="93"/>
        <v/>
      </c>
      <c r="K222" s="185" t="str">
        <f t="shared" si="94"/>
        <v/>
      </c>
      <c r="L222" s="186" t="str">
        <f t="shared" si="96"/>
        <v/>
      </c>
    </row>
    <row r="223" spans="1:12" ht="12.75" customHeight="1" x14ac:dyDescent="0.2">
      <c r="A223" s="196"/>
      <c r="B223" s="35" t="s">
        <v>328</v>
      </c>
      <c r="C223" s="189">
        <f t="shared" ref="C223:H223" si="102">SUM(C208:C222)</f>
        <v>0</v>
      </c>
      <c r="D223" s="190">
        <f t="shared" si="102"/>
        <v>0</v>
      </c>
      <c r="E223" s="190">
        <f t="shared" si="102"/>
        <v>0</v>
      </c>
      <c r="F223" s="190">
        <f t="shared" si="102"/>
        <v>0</v>
      </c>
      <c r="G223" s="190">
        <f t="shared" si="102"/>
        <v>0</v>
      </c>
      <c r="H223" s="190">
        <f t="shared" si="102"/>
        <v>0</v>
      </c>
      <c r="I223" s="191">
        <f t="shared" si="92"/>
        <v>0</v>
      </c>
      <c r="J223" s="191">
        <f t="shared" si="93"/>
        <v>0</v>
      </c>
      <c r="K223" s="191">
        <f t="shared" si="94"/>
        <v>0</v>
      </c>
      <c r="L223" s="70">
        <f>SUM(L208:L222)</f>
        <v>0</v>
      </c>
    </row>
    <row r="224" spans="1:12" ht="12.75" customHeight="1" x14ac:dyDescent="0.2">
      <c r="A224" s="196"/>
      <c r="B224" s="35" t="s">
        <v>336</v>
      </c>
      <c r="C224" s="189">
        <v>100</v>
      </c>
      <c r="D224" s="190">
        <f>IF(C223&lt;&gt;0,D223/C223*100,0)</f>
        <v>0</v>
      </c>
      <c r="E224" s="190">
        <f>IF(D223&lt;&gt;0,E223/C223*100,0)</f>
        <v>0</v>
      </c>
      <c r="F224" s="190">
        <f>IF(E223&lt;&gt;0,F223/C223*100,0)</f>
        <v>0</v>
      </c>
      <c r="G224" s="190">
        <f>IF(F223&lt;&gt;0,G223/C223*100,0)</f>
        <v>0</v>
      </c>
      <c r="H224" s="190">
        <f>IF(G223&lt;&gt;0,H223/D223*100,0)</f>
        <v>0</v>
      </c>
      <c r="I224" s="70">
        <f t="shared" si="92"/>
        <v>0</v>
      </c>
      <c r="J224" s="70">
        <f t="shared" si="93"/>
        <v>0</v>
      </c>
      <c r="K224" s="70">
        <f t="shared" si="94"/>
        <v>0</v>
      </c>
      <c r="L224" s="70">
        <f t="shared" ref="L224:L239" si="103">IF(D224&lt;&gt;"",D224/3.6,"")</f>
        <v>0</v>
      </c>
    </row>
    <row r="225" spans="1:12" ht="12.75" customHeight="1" x14ac:dyDescent="0.2">
      <c r="A225" s="188"/>
      <c r="B225" s="182"/>
      <c r="C225" s="183"/>
      <c r="D225" s="184" t="str">
        <f t="shared" ref="D225:D239" si="104">IF($B225&lt;&gt;"",$C225/100*(VLOOKUP($B225,Alimenti,2)),"")</f>
        <v/>
      </c>
      <c r="E225" s="184" t="str">
        <f t="shared" ref="E225:E239" si="105">IF($B225&lt;&gt;"",$C225/100*(VLOOKUP($B225,Alimenti,3)),"")</f>
        <v/>
      </c>
      <c r="F225" s="184" t="str">
        <f t="shared" ref="F225:F239" si="106">IF($B225&lt;&gt;"",$C225/100*(VLOOKUP($B225,Alimenti,4)),"")</f>
        <v/>
      </c>
      <c r="G225" s="184" t="str">
        <f t="shared" ref="G225:G239" si="107">IF($B225&lt;&gt;"",$C225/100*(VLOOKUP($B225,Alimenti,5)),"")</f>
        <v/>
      </c>
      <c r="H225" s="184" t="str">
        <f t="shared" ref="H225:H239" si="108">IF($B225&lt;&gt;"",$C225/100*(VLOOKUP($B225,Alimenti,6)),"")</f>
        <v/>
      </c>
      <c r="I225" s="185" t="str">
        <f t="shared" si="92"/>
        <v/>
      </c>
      <c r="J225" s="185" t="str">
        <f t="shared" si="93"/>
        <v/>
      </c>
      <c r="K225" s="185" t="str">
        <f t="shared" si="94"/>
        <v/>
      </c>
      <c r="L225" s="186" t="str">
        <f t="shared" si="103"/>
        <v/>
      </c>
    </row>
    <row r="226" spans="1:12" ht="12.75" customHeight="1" x14ac:dyDescent="0.2">
      <c r="A226" s="188"/>
      <c r="B226" s="182"/>
      <c r="C226" s="183"/>
      <c r="D226" s="184" t="str">
        <f t="shared" si="104"/>
        <v/>
      </c>
      <c r="E226" s="184" t="str">
        <f t="shared" si="105"/>
        <v/>
      </c>
      <c r="F226" s="184" t="str">
        <f t="shared" si="106"/>
        <v/>
      </c>
      <c r="G226" s="184" t="str">
        <f t="shared" si="107"/>
        <v/>
      </c>
      <c r="H226" s="184" t="str">
        <f t="shared" si="108"/>
        <v/>
      </c>
      <c r="I226" s="185" t="str">
        <f t="shared" si="92"/>
        <v/>
      </c>
      <c r="J226" s="185" t="str">
        <f t="shared" si="93"/>
        <v/>
      </c>
      <c r="K226" s="185" t="str">
        <f t="shared" si="94"/>
        <v/>
      </c>
      <c r="L226" s="186" t="str">
        <f t="shared" si="103"/>
        <v/>
      </c>
    </row>
    <row r="227" spans="1:12" ht="12.75" customHeight="1" x14ac:dyDescent="0.2">
      <c r="A227" s="188"/>
      <c r="B227" s="182"/>
      <c r="C227" s="183"/>
      <c r="D227" s="184" t="str">
        <f t="shared" si="104"/>
        <v/>
      </c>
      <c r="E227" s="184" t="str">
        <f t="shared" si="105"/>
        <v/>
      </c>
      <c r="F227" s="184" t="str">
        <f t="shared" si="106"/>
        <v/>
      </c>
      <c r="G227" s="184" t="str">
        <f t="shared" si="107"/>
        <v/>
      </c>
      <c r="H227" s="184" t="str">
        <f t="shared" si="108"/>
        <v/>
      </c>
      <c r="I227" s="185" t="str">
        <f t="shared" si="92"/>
        <v/>
      </c>
      <c r="J227" s="185" t="str">
        <f t="shared" si="93"/>
        <v/>
      </c>
      <c r="K227" s="185" t="str">
        <f t="shared" si="94"/>
        <v/>
      </c>
      <c r="L227" s="186" t="str">
        <f t="shared" si="103"/>
        <v/>
      </c>
    </row>
    <row r="228" spans="1:12" ht="12.75" customHeight="1" x14ac:dyDescent="0.2">
      <c r="A228" s="188"/>
      <c r="B228" s="182"/>
      <c r="C228" s="183"/>
      <c r="D228" s="184" t="str">
        <f t="shared" si="104"/>
        <v/>
      </c>
      <c r="E228" s="184" t="str">
        <f t="shared" si="105"/>
        <v/>
      </c>
      <c r="F228" s="184" t="str">
        <f t="shared" si="106"/>
        <v/>
      </c>
      <c r="G228" s="184" t="str">
        <f t="shared" si="107"/>
        <v/>
      </c>
      <c r="H228" s="184" t="str">
        <f t="shared" si="108"/>
        <v/>
      </c>
      <c r="I228" s="185" t="str">
        <f t="shared" si="92"/>
        <v/>
      </c>
      <c r="J228" s="185" t="str">
        <f t="shared" si="93"/>
        <v/>
      </c>
      <c r="K228" s="185" t="str">
        <f t="shared" si="94"/>
        <v/>
      </c>
      <c r="L228" s="186" t="str">
        <f t="shared" si="103"/>
        <v/>
      </c>
    </row>
    <row r="229" spans="1:12" ht="12.75" customHeight="1" x14ac:dyDescent="0.2">
      <c r="A229" s="188"/>
      <c r="B229" s="182"/>
      <c r="C229" s="183"/>
      <c r="D229" s="184" t="str">
        <f t="shared" si="104"/>
        <v/>
      </c>
      <c r="E229" s="184" t="str">
        <f t="shared" si="105"/>
        <v/>
      </c>
      <c r="F229" s="184" t="str">
        <f t="shared" si="106"/>
        <v/>
      </c>
      <c r="G229" s="184" t="str">
        <f t="shared" si="107"/>
        <v/>
      </c>
      <c r="H229" s="184" t="str">
        <f t="shared" si="108"/>
        <v/>
      </c>
      <c r="I229" s="185" t="str">
        <f t="shared" si="92"/>
        <v/>
      </c>
      <c r="J229" s="185" t="str">
        <f t="shared" si="93"/>
        <v/>
      </c>
      <c r="K229" s="185" t="str">
        <f t="shared" si="94"/>
        <v/>
      </c>
      <c r="L229" s="186" t="str">
        <f t="shared" si="103"/>
        <v/>
      </c>
    </row>
    <row r="230" spans="1:12" ht="12.75" customHeight="1" x14ac:dyDescent="0.2">
      <c r="A230" s="188"/>
      <c r="B230" s="182"/>
      <c r="C230" s="183"/>
      <c r="D230" s="184" t="str">
        <f t="shared" si="104"/>
        <v/>
      </c>
      <c r="E230" s="184" t="str">
        <f t="shared" si="105"/>
        <v/>
      </c>
      <c r="F230" s="184" t="str">
        <f t="shared" si="106"/>
        <v/>
      </c>
      <c r="G230" s="184" t="str">
        <f t="shared" si="107"/>
        <v/>
      </c>
      <c r="H230" s="184" t="str">
        <f t="shared" si="108"/>
        <v/>
      </c>
      <c r="I230" s="185" t="str">
        <f t="shared" si="92"/>
        <v/>
      </c>
      <c r="J230" s="185" t="str">
        <f t="shared" si="93"/>
        <v/>
      </c>
      <c r="K230" s="185" t="str">
        <f t="shared" si="94"/>
        <v/>
      </c>
      <c r="L230" s="186" t="str">
        <f t="shared" si="103"/>
        <v/>
      </c>
    </row>
    <row r="231" spans="1:12" ht="12.75" customHeight="1" x14ac:dyDescent="0.2">
      <c r="A231" s="188"/>
      <c r="B231" s="182"/>
      <c r="C231" s="183"/>
      <c r="D231" s="184" t="str">
        <f t="shared" si="104"/>
        <v/>
      </c>
      <c r="E231" s="184" t="str">
        <f t="shared" si="105"/>
        <v/>
      </c>
      <c r="F231" s="184" t="str">
        <f t="shared" si="106"/>
        <v/>
      </c>
      <c r="G231" s="184" t="str">
        <f t="shared" si="107"/>
        <v/>
      </c>
      <c r="H231" s="184" t="str">
        <f t="shared" si="108"/>
        <v/>
      </c>
      <c r="I231" s="185" t="str">
        <f t="shared" si="92"/>
        <v/>
      </c>
      <c r="J231" s="185" t="str">
        <f t="shared" si="93"/>
        <v/>
      </c>
      <c r="K231" s="185" t="str">
        <f t="shared" si="94"/>
        <v/>
      </c>
      <c r="L231" s="186" t="str">
        <f t="shared" si="103"/>
        <v/>
      </c>
    </row>
    <row r="232" spans="1:12" ht="12.75" customHeight="1" x14ac:dyDescent="0.2">
      <c r="A232" s="188"/>
      <c r="B232" s="182"/>
      <c r="C232" s="183"/>
      <c r="D232" s="184" t="str">
        <f t="shared" si="104"/>
        <v/>
      </c>
      <c r="E232" s="184" t="str">
        <f t="shared" si="105"/>
        <v/>
      </c>
      <c r="F232" s="184" t="str">
        <f t="shared" si="106"/>
        <v/>
      </c>
      <c r="G232" s="184" t="str">
        <f t="shared" si="107"/>
        <v/>
      </c>
      <c r="H232" s="184" t="str">
        <f t="shared" si="108"/>
        <v/>
      </c>
      <c r="I232" s="185" t="str">
        <f t="shared" si="92"/>
        <v/>
      </c>
      <c r="J232" s="185" t="str">
        <f t="shared" si="93"/>
        <v/>
      </c>
      <c r="K232" s="185" t="str">
        <f t="shared" si="94"/>
        <v/>
      </c>
      <c r="L232" s="186" t="str">
        <f t="shared" si="103"/>
        <v/>
      </c>
    </row>
    <row r="233" spans="1:12" ht="12.75" customHeight="1" x14ac:dyDescent="0.2">
      <c r="A233" s="188"/>
      <c r="B233" s="182"/>
      <c r="C233" s="183"/>
      <c r="D233" s="184" t="str">
        <f t="shared" si="104"/>
        <v/>
      </c>
      <c r="E233" s="184" t="str">
        <f t="shared" si="105"/>
        <v/>
      </c>
      <c r="F233" s="184" t="str">
        <f t="shared" si="106"/>
        <v/>
      </c>
      <c r="G233" s="184" t="str">
        <f t="shared" si="107"/>
        <v/>
      </c>
      <c r="H233" s="184" t="str">
        <f t="shared" si="108"/>
        <v/>
      </c>
      <c r="I233" s="185" t="str">
        <f t="shared" si="92"/>
        <v/>
      </c>
      <c r="J233" s="185" t="str">
        <f t="shared" si="93"/>
        <v/>
      </c>
      <c r="K233" s="185" t="str">
        <f t="shared" si="94"/>
        <v/>
      </c>
      <c r="L233" s="186" t="str">
        <f t="shared" si="103"/>
        <v/>
      </c>
    </row>
    <row r="234" spans="1:12" ht="12.75" customHeight="1" x14ac:dyDescent="0.2">
      <c r="A234" s="188"/>
      <c r="B234" s="182"/>
      <c r="C234" s="183"/>
      <c r="D234" s="184" t="str">
        <f t="shared" si="104"/>
        <v/>
      </c>
      <c r="E234" s="184" t="str">
        <f t="shared" si="105"/>
        <v/>
      </c>
      <c r="F234" s="184" t="str">
        <f t="shared" si="106"/>
        <v/>
      </c>
      <c r="G234" s="184" t="str">
        <f t="shared" si="107"/>
        <v/>
      </c>
      <c r="H234" s="184" t="str">
        <f t="shared" si="108"/>
        <v/>
      </c>
      <c r="I234" s="185" t="str">
        <f t="shared" si="92"/>
        <v/>
      </c>
      <c r="J234" s="185" t="str">
        <f t="shared" si="93"/>
        <v/>
      </c>
      <c r="K234" s="185" t="str">
        <f t="shared" si="94"/>
        <v/>
      </c>
      <c r="L234" s="186" t="str">
        <f t="shared" si="103"/>
        <v/>
      </c>
    </row>
    <row r="235" spans="1:12" ht="12.75" customHeight="1" x14ac:dyDescent="0.2">
      <c r="A235" s="188"/>
      <c r="B235" s="182"/>
      <c r="C235" s="183"/>
      <c r="D235" s="184" t="str">
        <f t="shared" si="104"/>
        <v/>
      </c>
      <c r="E235" s="184" t="str">
        <f t="shared" si="105"/>
        <v/>
      </c>
      <c r="F235" s="184" t="str">
        <f t="shared" si="106"/>
        <v/>
      </c>
      <c r="G235" s="184" t="str">
        <f t="shared" si="107"/>
        <v/>
      </c>
      <c r="H235" s="184" t="str">
        <f t="shared" si="108"/>
        <v/>
      </c>
      <c r="I235" s="185" t="str">
        <f t="shared" si="92"/>
        <v/>
      </c>
      <c r="J235" s="185" t="str">
        <f t="shared" si="93"/>
        <v/>
      </c>
      <c r="K235" s="185" t="str">
        <f t="shared" si="94"/>
        <v/>
      </c>
      <c r="L235" s="186" t="str">
        <f t="shared" si="103"/>
        <v/>
      </c>
    </row>
    <row r="236" spans="1:12" ht="12.75" customHeight="1" x14ac:dyDescent="0.2">
      <c r="A236" s="188"/>
      <c r="B236" s="182"/>
      <c r="C236" s="183"/>
      <c r="D236" s="184" t="str">
        <f t="shared" si="104"/>
        <v/>
      </c>
      <c r="E236" s="184" t="str">
        <f t="shared" si="105"/>
        <v/>
      </c>
      <c r="F236" s="184" t="str">
        <f t="shared" si="106"/>
        <v/>
      </c>
      <c r="G236" s="184" t="str">
        <f t="shared" si="107"/>
        <v/>
      </c>
      <c r="H236" s="184" t="str">
        <f t="shared" si="108"/>
        <v/>
      </c>
      <c r="I236" s="185" t="str">
        <f t="shared" si="92"/>
        <v/>
      </c>
      <c r="J236" s="185" t="str">
        <f t="shared" si="93"/>
        <v/>
      </c>
      <c r="K236" s="185" t="str">
        <f t="shared" si="94"/>
        <v/>
      </c>
      <c r="L236" s="186" t="str">
        <f t="shared" si="103"/>
        <v/>
      </c>
    </row>
    <row r="237" spans="1:12" ht="12.75" customHeight="1" x14ac:dyDescent="0.2">
      <c r="A237" s="188"/>
      <c r="B237" s="182"/>
      <c r="C237" s="183"/>
      <c r="D237" s="184" t="str">
        <f t="shared" si="104"/>
        <v/>
      </c>
      <c r="E237" s="184" t="str">
        <f t="shared" si="105"/>
        <v/>
      </c>
      <c r="F237" s="184" t="str">
        <f t="shared" si="106"/>
        <v/>
      </c>
      <c r="G237" s="184" t="str">
        <f t="shared" si="107"/>
        <v/>
      </c>
      <c r="H237" s="184" t="str">
        <f t="shared" si="108"/>
        <v/>
      </c>
      <c r="I237" s="185" t="str">
        <f t="shared" si="92"/>
        <v/>
      </c>
      <c r="J237" s="185" t="str">
        <f t="shared" si="93"/>
        <v/>
      </c>
      <c r="K237" s="185" t="str">
        <f t="shared" si="94"/>
        <v/>
      </c>
      <c r="L237" s="186" t="str">
        <f t="shared" si="103"/>
        <v/>
      </c>
    </row>
    <row r="238" spans="1:12" ht="12.75" customHeight="1" x14ac:dyDescent="0.2">
      <c r="A238" s="188"/>
      <c r="B238" s="182"/>
      <c r="C238" s="183"/>
      <c r="D238" s="184" t="str">
        <f t="shared" si="104"/>
        <v/>
      </c>
      <c r="E238" s="184" t="str">
        <f t="shared" si="105"/>
        <v/>
      </c>
      <c r="F238" s="184" t="str">
        <f t="shared" si="106"/>
        <v/>
      </c>
      <c r="G238" s="184" t="str">
        <f t="shared" si="107"/>
        <v/>
      </c>
      <c r="H238" s="184" t="str">
        <f t="shared" si="108"/>
        <v/>
      </c>
      <c r="I238" s="185" t="str">
        <f t="shared" si="92"/>
        <v/>
      </c>
      <c r="J238" s="185" t="str">
        <f t="shared" si="93"/>
        <v/>
      </c>
      <c r="K238" s="185" t="str">
        <f t="shared" si="94"/>
        <v/>
      </c>
      <c r="L238" s="186" t="str">
        <f t="shared" si="103"/>
        <v/>
      </c>
    </row>
    <row r="239" spans="1:12" ht="12.75" customHeight="1" x14ac:dyDescent="0.2">
      <c r="A239" s="188"/>
      <c r="B239" s="182"/>
      <c r="C239" s="183"/>
      <c r="D239" s="184" t="str">
        <f t="shared" si="104"/>
        <v/>
      </c>
      <c r="E239" s="184" t="str">
        <f t="shared" si="105"/>
        <v/>
      </c>
      <c r="F239" s="184" t="str">
        <f t="shared" si="106"/>
        <v/>
      </c>
      <c r="G239" s="184" t="str">
        <f t="shared" si="107"/>
        <v/>
      </c>
      <c r="H239" s="184" t="str">
        <f t="shared" si="108"/>
        <v/>
      </c>
      <c r="I239" s="185" t="str">
        <f t="shared" si="92"/>
        <v/>
      </c>
      <c r="J239" s="185" t="str">
        <f t="shared" si="93"/>
        <v/>
      </c>
      <c r="K239" s="185" t="str">
        <f t="shared" si="94"/>
        <v/>
      </c>
      <c r="L239" s="186" t="str">
        <f t="shared" si="103"/>
        <v/>
      </c>
    </row>
    <row r="240" spans="1:12" ht="12.75" customHeight="1" x14ac:dyDescent="0.2">
      <c r="A240" s="196"/>
      <c r="B240" s="35" t="s">
        <v>328</v>
      </c>
      <c r="C240" s="189">
        <f t="shared" ref="C240:H240" si="109">SUM(C225:C239)</f>
        <v>0</v>
      </c>
      <c r="D240" s="190">
        <f t="shared" si="109"/>
        <v>0</v>
      </c>
      <c r="E240" s="190">
        <f t="shared" si="109"/>
        <v>0</v>
      </c>
      <c r="F240" s="190">
        <f t="shared" si="109"/>
        <v>0</v>
      </c>
      <c r="G240" s="190">
        <f t="shared" si="109"/>
        <v>0</v>
      </c>
      <c r="H240" s="190">
        <f t="shared" si="109"/>
        <v>0</v>
      </c>
      <c r="I240" s="191">
        <f t="shared" si="92"/>
        <v>0</v>
      </c>
      <c r="J240" s="191">
        <f t="shared" si="93"/>
        <v>0</v>
      </c>
      <c r="K240" s="191">
        <f t="shared" si="94"/>
        <v>0</v>
      </c>
      <c r="L240" s="70">
        <f>SUM(L225:L239)</f>
        <v>0</v>
      </c>
    </row>
    <row r="241" spans="1:12" ht="12.75" customHeight="1" x14ac:dyDescent="0.2">
      <c r="A241" s="196"/>
      <c r="B241" s="35" t="s">
        <v>336</v>
      </c>
      <c r="C241" s="189">
        <v>100</v>
      </c>
      <c r="D241" s="190">
        <f>IF(C240&lt;&gt;0,D240/C240*100,0)</f>
        <v>0</v>
      </c>
      <c r="E241" s="190">
        <f>IF(D240&lt;&gt;0,E240/C240*100,0)</f>
        <v>0</v>
      </c>
      <c r="F241" s="190">
        <f>IF(E240&lt;&gt;0,F240/C240*100,0)</f>
        <v>0</v>
      </c>
      <c r="G241" s="190">
        <f>IF(F240&lt;&gt;0,G240/C240*100,0)</f>
        <v>0</v>
      </c>
      <c r="H241" s="190">
        <f>IF(G240&lt;&gt;0,H240/D240*100,0)</f>
        <v>0</v>
      </c>
      <c r="I241" s="70">
        <f t="shared" si="92"/>
        <v>0</v>
      </c>
      <c r="J241" s="70">
        <f t="shared" si="93"/>
        <v>0</v>
      </c>
      <c r="K241" s="70">
        <f t="shared" si="94"/>
        <v>0</v>
      </c>
      <c r="L241" s="70">
        <f t="shared" ref="L241:L256" si="110">IF(D241&lt;&gt;"",D241/3.6,"")</f>
        <v>0</v>
      </c>
    </row>
    <row r="242" spans="1:12" ht="12.75" customHeight="1" x14ac:dyDescent="0.2">
      <c r="A242" s="188"/>
      <c r="B242" s="182"/>
      <c r="C242" s="183"/>
      <c r="D242" s="184" t="str">
        <f t="shared" ref="D242:D256" si="111">IF($B242&lt;&gt;"",$C242/100*(VLOOKUP($B242,Alimenti,2)),"")</f>
        <v/>
      </c>
      <c r="E242" s="184" t="str">
        <f t="shared" ref="E242:E256" si="112">IF($B242&lt;&gt;"",$C242/100*(VLOOKUP($B242,Alimenti,3)),"")</f>
        <v/>
      </c>
      <c r="F242" s="184" t="str">
        <f t="shared" ref="F242:F256" si="113">IF($B242&lt;&gt;"",$C242/100*(VLOOKUP($B242,Alimenti,4)),"")</f>
        <v/>
      </c>
      <c r="G242" s="184" t="str">
        <f t="shared" ref="G242:G256" si="114">IF($B242&lt;&gt;"",$C242/100*(VLOOKUP($B242,Alimenti,5)),"")</f>
        <v/>
      </c>
      <c r="H242" s="184" t="str">
        <f t="shared" ref="H242:H256" si="115">IF($B242&lt;&gt;"",$C242/100*(VLOOKUP($B242,Alimenti,6)),"")</f>
        <v/>
      </c>
      <c r="I242" s="185" t="str">
        <f t="shared" si="92"/>
        <v/>
      </c>
      <c r="J242" s="185" t="str">
        <f t="shared" si="93"/>
        <v/>
      </c>
      <c r="K242" s="185" t="str">
        <f t="shared" si="94"/>
        <v/>
      </c>
      <c r="L242" s="186" t="str">
        <f t="shared" si="110"/>
        <v/>
      </c>
    </row>
    <row r="243" spans="1:12" ht="12.75" customHeight="1" x14ac:dyDescent="0.2">
      <c r="A243" s="188"/>
      <c r="B243" s="182"/>
      <c r="C243" s="183"/>
      <c r="D243" s="184" t="str">
        <f t="shared" si="111"/>
        <v/>
      </c>
      <c r="E243" s="184" t="str">
        <f t="shared" si="112"/>
        <v/>
      </c>
      <c r="F243" s="184" t="str">
        <f t="shared" si="113"/>
        <v/>
      </c>
      <c r="G243" s="184" t="str">
        <f t="shared" si="114"/>
        <v/>
      </c>
      <c r="H243" s="184" t="str">
        <f t="shared" si="115"/>
        <v/>
      </c>
      <c r="I243" s="185" t="str">
        <f t="shared" si="92"/>
        <v/>
      </c>
      <c r="J243" s="185" t="str">
        <f t="shared" si="93"/>
        <v/>
      </c>
      <c r="K243" s="185" t="str">
        <f t="shared" si="94"/>
        <v/>
      </c>
      <c r="L243" s="186" t="str">
        <f t="shared" si="110"/>
        <v/>
      </c>
    </row>
    <row r="244" spans="1:12" ht="12.75" customHeight="1" x14ac:dyDescent="0.2">
      <c r="A244" s="188"/>
      <c r="B244" s="182"/>
      <c r="C244" s="183"/>
      <c r="D244" s="184" t="str">
        <f t="shared" si="111"/>
        <v/>
      </c>
      <c r="E244" s="184" t="str">
        <f t="shared" si="112"/>
        <v/>
      </c>
      <c r="F244" s="184" t="str">
        <f t="shared" si="113"/>
        <v/>
      </c>
      <c r="G244" s="184" t="str">
        <f t="shared" si="114"/>
        <v/>
      </c>
      <c r="H244" s="184" t="str">
        <f t="shared" si="115"/>
        <v/>
      </c>
      <c r="I244" s="185" t="str">
        <f t="shared" si="92"/>
        <v/>
      </c>
      <c r="J244" s="185" t="str">
        <f t="shared" si="93"/>
        <v/>
      </c>
      <c r="K244" s="185" t="str">
        <f t="shared" si="94"/>
        <v/>
      </c>
      <c r="L244" s="186" t="str">
        <f t="shared" si="110"/>
        <v/>
      </c>
    </row>
    <row r="245" spans="1:12" ht="12.75" customHeight="1" x14ac:dyDescent="0.2">
      <c r="A245" s="188"/>
      <c r="B245" s="182"/>
      <c r="C245" s="183"/>
      <c r="D245" s="184" t="str">
        <f t="shared" si="111"/>
        <v/>
      </c>
      <c r="E245" s="184" t="str">
        <f t="shared" si="112"/>
        <v/>
      </c>
      <c r="F245" s="184" t="str">
        <f t="shared" si="113"/>
        <v/>
      </c>
      <c r="G245" s="184" t="str">
        <f t="shared" si="114"/>
        <v/>
      </c>
      <c r="H245" s="184" t="str">
        <f t="shared" si="115"/>
        <v/>
      </c>
      <c r="I245" s="185" t="str">
        <f t="shared" si="92"/>
        <v/>
      </c>
      <c r="J245" s="185" t="str">
        <f t="shared" si="93"/>
        <v/>
      </c>
      <c r="K245" s="185" t="str">
        <f t="shared" si="94"/>
        <v/>
      </c>
      <c r="L245" s="186" t="str">
        <f t="shared" si="110"/>
        <v/>
      </c>
    </row>
    <row r="246" spans="1:12" ht="12.75" customHeight="1" x14ac:dyDescent="0.2">
      <c r="A246" s="188"/>
      <c r="B246" s="182"/>
      <c r="C246" s="183"/>
      <c r="D246" s="184" t="str">
        <f t="shared" si="111"/>
        <v/>
      </c>
      <c r="E246" s="184" t="str">
        <f t="shared" si="112"/>
        <v/>
      </c>
      <c r="F246" s="184" t="str">
        <f t="shared" si="113"/>
        <v/>
      </c>
      <c r="G246" s="184" t="str">
        <f t="shared" si="114"/>
        <v/>
      </c>
      <c r="H246" s="184" t="str">
        <f t="shared" si="115"/>
        <v/>
      </c>
      <c r="I246" s="185" t="str">
        <f t="shared" si="92"/>
        <v/>
      </c>
      <c r="J246" s="185" t="str">
        <f t="shared" si="93"/>
        <v/>
      </c>
      <c r="K246" s="185" t="str">
        <f t="shared" si="94"/>
        <v/>
      </c>
      <c r="L246" s="186" t="str">
        <f t="shared" si="110"/>
        <v/>
      </c>
    </row>
    <row r="247" spans="1:12" ht="12.75" customHeight="1" x14ac:dyDescent="0.2">
      <c r="A247" s="188"/>
      <c r="B247" s="182"/>
      <c r="C247" s="183"/>
      <c r="D247" s="184" t="str">
        <f t="shared" si="111"/>
        <v/>
      </c>
      <c r="E247" s="184" t="str">
        <f t="shared" si="112"/>
        <v/>
      </c>
      <c r="F247" s="184" t="str">
        <f t="shared" si="113"/>
        <v/>
      </c>
      <c r="G247" s="184" t="str">
        <f t="shared" si="114"/>
        <v/>
      </c>
      <c r="H247" s="184" t="str">
        <f t="shared" si="115"/>
        <v/>
      </c>
      <c r="I247" s="185" t="str">
        <f t="shared" si="92"/>
        <v/>
      </c>
      <c r="J247" s="185" t="str">
        <f t="shared" si="93"/>
        <v/>
      </c>
      <c r="K247" s="185" t="str">
        <f t="shared" si="94"/>
        <v/>
      </c>
      <c r="L247" s="186" t="str">
        <f t="shared" si="110"/>
        <v/>
      </c>
    </row>
    <row r="248" spans="1:12" ht="12.75" customHeight="1" x14ac:dyDescent="0.2">
      <c r="A248" s="188"/>
      <c r="B248" s="182"/>
      <c r="C248" s="183"/>
      <c r="D248" s="184" t="str">
        <f t="shared" si="111"/>
        <v/>
      </c>
      <c r="E248" s="184" t="str">
        <f t="shared" si="112"/>
        <v/>
      </c>
      <c r="F248" s="184" t="str">
        <f t="shared" si="113"/>
        <v/>
      </c>
      <c r="G248" s="184" t="str">
        <f t="shared" si="114"/>
        <v/>
      </c>
      <c r="H248" s="184" t="str">
        <f t="shared" si="115"/>
        <v/>
      </c>
      <c r="I248" s="185" t="str">
        <f t="shared" si="92"/>
        <v/>
      </c>
      <c r="J248" s="185" t="str">
        <f t="shared" si="93"/>
        <v/>
      </c>
      <c r="K248" s="185" t="str">
        <f t="shared" si="94"/>
        <v/>
      </c>
      <c r="L248" s="186" t="str">
        <f t="shared" si="110"/>
        <v/>
      </c>
    </row>
    <row r="249" spans="1:12" ht="12.75" customHeight="1" x14ac:dyDescent="0.2">
      <c r="A249" s="188"/>
      <c r="B249" s="182"/>
      <c r="C249" s="183"/>
      <c r="D249" s="184" t="str">
        <f t="shared" si="111"/>
        <v/>
      </c>
      <c r="E249" s="184" t="str">
        <f t="shared" si="112"/>
        <v/>
      </c>
      <c r="F249" s="184" t="str">
        <f t="shared" si="113"/>
        <v/>
      </c>
      <c r="G249" s="184" t="str">
        <f t="shared" si="114"/>
        <v/>
      </c>
      <c r="H249" s="184" t="str">
        <f t="shared" si="115"/>
        <v/>
      </c>
      <c r="I249" s="185" t="str">
        <f t="shared" si="92"/>
        <v/>
      </c>
      <c r="J249" s="185" t="str">
        <f t="shared" si="93"/>
        <v/>
      </c>
      <c r="K249" s="185" t="str">
        <f t="shared" si="94"/>
        <v/>
      </c>
      <c r="L249" s="186" t="str">
        <f t="shared" si="110"/>
        <v/>
      </c>
    </row>
    <row r="250" spans="1:12" ht="12.75" customHeight="1" x14ac:dyDescent="0.2">
      <c r="A250" s="188"/>
      <c r="B250" s="182"/>
      <c r="C250" s="183"/>
      <c r="D250" s="184" t="str">
        <f t="shared" si="111"/>
        <v/>
      </c>
      <c r="E250" s="184" t="str">
        <f t="shared" si="112"/>
        <v/>
      </c>
      <c r="F250" s="184" t="str">
        <f t="shared" si="113"/>
        <v/>
      </c>
      <c r="G250" s="184" t="str">
        <f t="shared" si="114"/>
        <v/>
      </c>
      <c r="H250" s="184" t="str">
        <f t="shared" si="115"/>
        <v/>
      </c>
      <c r="I250" s="185" t="str">
        <f t="shared" si="92"/>
        <v/>
      </c>
      <c r="J250" s="185" t="str">
        <f t="shared" si="93"/>
        <v/>
      </c>
      <c r="K250" s="185" t="str">
        <f t="shared" si="94"/>
        <v/>
      </c>
      <c r="L250" s="186" t="str">
        <f t="shared" si="110"/>
        <v/>
      </c>
    </row>
    <row r="251" spans="1:12" ht="12.75" customHeight="1" x14ac:dyDescent="0.2">
      <c r="A251" s="188"/>
      <c r="B251" s="182"/>
      <c r="C251" s="183"/>
      <c r="D251" s="184" t="str">
        <f t="shared" si="111"/>
        <v/>
      </c>
      <c r="E251" s="184" t="str">
        <f t="shared" si="112"/>
        <v/>
      </c>
      <c r="F251" s="184" t="str">
        <f t="shared" si="113"/>
        <v/>
      </c>
      <c r="G251" s="184" t="str">
        <f t="shared" si="114"/>
        <v/>
      </c>
      <c r="H251" s="184" t="str">
        <f t="shared" si="115"/>
        <v/>
      </c>
      <c r="I251" s="185" t="str">
        <f t="shared" si="92"/>
        <v/>
      </c>
      <c r="J251" s="185" t="str">
        <f t="shared" si="93"/>
        <v/>
      </c>
      <c r="K251" s="185" t="str">
        <f t="shared" si="94"/>
        <v/>
      </c>
      <c r="L251" s="186" t="str">
        <f t="shared" si="110"/>
        <v/>
      </c>
    </row>
    <row r="252" spans="1:12" ht="12.75" customHeight="1" x14ac:dyDescent="0.2">
      <c r="A252" s="188"/>
      <c r="B252" s="182"/>
      <c r="C252" s="183"/>
      <c r="D252" s="184" t="str">
        <f t="shared" si="111"/>
        <v/>
      </c>
      <c r="E252" s="184" t="str">
        <f t="shared" si="112"/>
        <v/>
      </c>
      <c r="F252" s="184" t="str">
        <f t="shared" si="113"/>
        <v/>
      </c>
      <c r="G252" s="184" t="str">
        <f t="shared" si="114"/>
        <v/>
      </c>
      <c r="H252" s="184" t="str">
        <f t="shared" si="115"/>
        <v/>
      </c>
      <c r="I252" s="185" t="str">
        <f t="shared" si="92"/>
        <v/>
      </c>
      <c r="J252" s="185" t="str">
        <f t="shared" si="93"/>
        <v/>
      </c>
      <c r="K252" s="185" t="str">
        <f t="shared" si="94"/>
        <v/>
      </c>
      <c r="L252" s="186" t="str">
        <f t="shared" si="110"/>
        <v/>
      </c>
    </row>
    <row r="253" spans="1:12" ht="12.75" customHeight="1" x14ac:dyDescent="0.2">
      <c r="A253" s="188"/>
      <c r="B253" s="182"/>
      <c r="C253" s="183"/>
      <c r="D253" s="184" t="str">
        <f t="shared" si="111"/>
        <v/>
      </c>
      <c r="E253" s="184" t="str">
        <f t="shared" si="112"/>
        <v/>
      </c>
      <c r="F253" s="184" t="str">
        <f t="shared" si="113"/>
        <v/>
      </c>
      <c r="G253" s="184" t="str">
        <f t="shared" si="114"/>
        <v/>
      </c>
      <c r="H253" s="184" t="str">
        <f t="shared" si="115"/>
        <v/>
      </c>
      <c r="I253" s="185" t="str">
        <f t="shared" si="92"/>
        <v/>
      </c>
      <c r="J253" s="185" t="str">
        <f t="shared" si="93"/>
        <v/>
      </c>
      <c r="K253" s="185" t="str">
        <f t="shared" si="94"/>
        <v/>
      </c>
      <c r="L253" s="186" t="str">
        <f t="shared" si="110"/>
        <v/>
      </c>
    </row>
    <row r="254" spans="1:12" ht="12.75" customHeight="1" x14ac:dyDescent="0.2">
      <c r="A254" s="188"/>
      <c r="B254" s="182"/>
      <c r="C254" s="183"/>
      <c r="D254" s="184" t="str">
        <f t="shared" si="111"/>
        <v/>
      </c>
      <c r="E254" s="184" t="str">
        <f t="shared" si="112"/>
        <v/>
      </c>
      <c r="F254" s="184" t="str">
        <f t="shared" si="113"/>
        <v/>
      </c>
      <c r="G254" s="184" t="str">
        <f t="shared" si="114"/>
        <v/>
      </c>
      <c r="H254" s="184" t="str">
        <f t="shared" si="115"/>
        <v/>
      </c>
      <c r="I254" s="185" t="str">
        <f t="shared" si="92"/>
        <v/>
      </c>
      <c r="J254" s="185" t="str">
        <f t="shared" si="93"/>
        <v/>
      </c>
      <c r="K254" s="185" t="str">
        <f t="shared" si="94"/>
        <v/>
      </c>
      <c r="L254" s="186" t="str">
        <f t="shared" si="110"/>
        <v/>
      </c>
    </row>
    <row r="255" spans="1:12" ht="12.75" customHeight="1" x14ac:dyDescent="0.2">
      <c r="A255" s="188"/>
      <c r="B255" s="182"/>
      <c r="C255" s="183"/>
      <c r="D255" s="184" t="str">
        <f t="shared" si="111"/>
        <v/>
      </c>
      <c r="E255" s="184" t="str">
        <f t="shared" si="112"/>
        <v/>
      </c>
      <c r="F255" s="184" t="str">
        <f t="shared" si="113"/>
        <v/>
      </c>
      <c r="G255" s="184" t="str">
        <f t="shared" si="114"/>
        <v/>
      </c>
      <c r="H255" s="184" t="str">
        <f t="shared" si="115"/>
        <v/>
      </c>
      <c r="I255" s="185" t="str">
        <f t="shared" si="92"/>
        <v/>
      </c>
      <c r="J255" s="185" t="str">
        <f t="shared" si="93"/>
        <v/>
      </c>
      <c r="K255" s="185" t="str">
        <f t="shared" si="94"/>
        <v/>
      </c>
      <c r="L255" s="186" t="str">
        <f t="shared" si="110"/>
        <v/>
      </c>
    </row>
    <row r="256" spans="1:12" ht="12.75" customHeight="1" x14ac:dyDescent="0.2">
      <c r="A256" s="188"/>
      <c r="B256" s="182"/>
      <c r="C256" s="183"/>
      <c r="D256" s="184" t="str">
        <f t="shared" si="111"/>
        <v/>
      </c>
      <c r="E256" s="184" t="str">
        <f t="shared" si="112"/>
        <v/>
      </c>
      <c r="F256" s="184" t="str">
        <f t="shared" si="113"/>
        <v/>
      </c>
      <c r="G256" s="184" t="str">
        <f t="shared" si="114"/>
        <v/>
      </c>
      <c r="H256" s="184" t="str">
        <f t="shared" si="115"/>
        <v/>
      </c>
      <c r="I256" s="185" t="str">
        <f t="shared" si="92"/>
        <v/>
      </c>
      <c r="J256" s="185" t="str">
        <f t="shared" si="93"/>
        <v/>
      </c>
      <c r="K256" s="185" t="str">
        <f t="shared" si="94"/>
        <v/>
      </c>
      <c r="L256" s="186" t="str">
        <f t="shared" si="110"/>
        <v/>
      </c>
    </row>
    <row r="257" spans="1:12" ht="12.75" customHeight="1" x14ac:dyDescent="0.2">
      <c r="A257" s="196"/>
      <c r="B257" s="35" t="s">
        <v>328</v>
      </c>
      <c r="C257" s="189">
        <f t="shared" ref="C257:H257" si="116">SUM(C242:C256)</f>
        <v>0</v>
      </c>
      <c r="D257" s="190">
        <f t="shared" si="116"/>
        <v>0</v>
      </c>
      <c r="E257" s="190">
        <f t="shared" si="116"/>
        <v>0</v>
      </c>
      <c r="F257" s="190">
        <f t="shared" si="116"/>
        <v>0</v>
      </c>
      <c r="G257" s="190">
        <f t="shared" si="116"/>
        <v>0</v>
      </c>
      <c r="H257" s="190">
        <f t="shared" si="116"/>
        <v>0</v>
      </c>
      <c r="I257" s="191">
        <f t="shared" si="92"/>
        <v>0</v>
      </c>
      <c r="J257" s="191">
        <f t="shared" si="93"/>
        <v>0</v>
      </c>
      <c r="K257" s="191">
        <f t="shared" si="94"/>
        <v>0</v>
      </c>
      <c r="L257" s="70">
        <f>SUM(L242:L256)</f>
        <v>0</v>
      </c>
    </row>
    <row r="258" spans="1:12" ht="12.75" customHeight="1" x14ac:dyDescent="0.2">
      <c r="A258" s="196"/>
      <c r="B258" s="35" t="s">
        <v>336</v>
      </c>
      <c r="C258" s="189">
        <v>100</v>
      </c>
      <c r="D258" s="190">
        <f>IF(C257&lt;&gt;0,D257/C257*100,0)</f>
        <v>0</v>
      </c>
      <c r="E258" s="190">
        <f>IF(D257&lt;&gt;0,E257/C257*100,0)</f>
        <v>0</v>
      </c>
      <c r="F258" s="190">
        <f>IF(E257&lt;&gt;0,F257/C257*100,0)</f>
        <v>0</v>
      </c>
      <c r="G258" s="190">
        <f>IF(F257&lt;&gt;0,G257/C257*100,0)</f>
        <v>0</v>
      </c>
      <c r="H258" s="190">
        <f>IF(G257&lt;&gt;0,H257/D257*100,0)</f>
        <v>0</v>
      </c>
      <c r="I258" s="70">
        <f t="shared" si="92"/>
        <v>0</v>
      </c>
      <c r="J258" s="70">
        <f t="shared" si="93"/>
        <v>0</v>
      </c>
      <c r="K258" s="70">
        <f t="shared" si="94"/>
        <v>0</v>
      </c>
      <c r="L258" s="70">
        <f t="shared" ref="L258:L273" si="117">IF(D258&lt;&gt;"",D258/3.6,"")</f>
        <v>0</v>
      </c>
    </row>
    <row r="259" spans="1:12" ht="12.75" customHeight="1" x14ac:dyDescent="0.2">
      <c r="A259" s="188"/>
      <c r="B259" s="182"/>
      <c r="C259" s="183"/>
      <c r="D259" s="184" t="str">
        <f t="shared" ref="D259:D273" si="118">IF($B259&lt;&gt;"",$C259/100*(VLOOKUP($B259,Alimenti,2)),"")</f>
        <v/>
      </c>
      <c r="E259" s="184" t="str">
        <f t="shared" ref="E259:E273" si="119">IF($B259&lt;&gt;"",$C259/100*(VLOOKUP($B259,Alimenti,3)),"")</f>
        <v/>
      </c>
      <c r="F259" s="184" t="str">
        <f t="shared" ref="F259:F273" si="120">IF($B259&lt;&gt;"",$C259/100*(VLOOKUP($B259,Alimenti,4)),"")</f>
        <v/>
      </c>
      <c r="G259" s="184" t="str">
        <f t="shared" ref="G259:G273" si="121">IF($B259&lt;&gt;"",$C259/100*(VLOOKUP($B259,Alimenti,5)),"")</f>
        <v/>
      </c>
      <c r="H259" s="184" t="str">
        <f t="shared" ref="H259:H273" si="122">IF($B259&lt;&gt;"",$C259/100*(VLOOKUP($B259,Alimenti,6)),"")</f>
        <v/>
      </c>
      <c r="I259" s="185" t="str">
        <f t="shared" si="92"/>
        <v/>
      </c>
      <c r="J259" s="185" t="str">
        <f t="shared" si="93"/>
        <v/>
      </c>
      <c r="K259" s="185" t="str">
        <f t="shared" si="94"/>
        <v/>
      </c>
      <c r="L259" s="186" t="str">
        <f t="shared" si="117"/>
        <v/>
      </c>
    </row>
    <row r="260" spans="1:12" ht="12.75" customHeight="1" x14ac:dyDescent="0.2">
      <c r="A260" s="188"/>
      <c r="B260" s="182"/>
      <c r="C260" s="183"/>
      <c r="D260" s="184" t="str">
        <f t="shared" si="118"/>
        <v/>
      </c>
      <c r="E260" s="184" t="str">
        <f t="shared" si="119"/>
        <v/>
      </c>
      <c r="F260" s="184" t="str">
        <f t="shared" si="120"/>
        <v/>
      </c>
      <c r="G260" s="184" t="str">
        <f t="shared" si="121"/>
        <v/>
      </c>
      <c r="H260" s="184" t="str">
        <f t="shared" si="122"/>
        <v/>
      </c>
      <c r="I260" s="185" t="str">
        <f t="shared" ref="I260:I323" si="123">IF(E260&lt;&gt;"",ROUND(E260/7,0),"")</f>
        <v/>
      </c>
      <c r="J260" s="185" t="str">
        <f t="shared" ref="J260:J323" si="124">IF(F260&lt;&gt;"",ROUND(F260/9,0),"")</f>
        <v/>
      </c>
      <c r="K260" s="185" t="str">
        <f t="shared" ref="K260:K323" si="125">IF(G260&lt;&gt;"",ROUND(G260/3,0),"")</f>
        <v/>
      </c>
      <c r="L260" s="186" t="str">
        <f t="shared" si="117"/>
        <v/>
      </c>
    </row>
    <row r="261" spans="1:12" ht="12.75" customHeight="1" x14ac:dyDescent="0.2">
      <c r="A261" s="188"/>
      <c r="B261" s="182"/>
      <c r="C261" s="183"/>
      <c r="D261" s="184" t="str">
        <f t="shared" si="118"/>
        <v/>
      </c>
      <c r="E261" s="184" t="str">
        <f t="shared" si="119"/>
        <v/>
      </c>
      <c r="F261" s="184" t="str">
        <f t="shared" si="120"/>
        <v/>
      </c>
      <c r="G261" s="184" t="str">
        <f t="shared" si="121"/>
        <v/>
      </c>
      <c r="H261" s="184" t="str">
        <f t="shared" si="122"/>
        <v/>
      </c>
      <c r="I261" s="185" t="str">
        <f t="shared" si="123"/>
        <v/>
      </c>
      <c r="J261" s="185" t="str">
        <f t="shared" si="124"/>
        <v/>
      </c>
      <c r="K261" s="185" t="str">
        <f t="shared" si="125"/>
        <v/>
      </c>
      <c r="L261" s="186" t="str">
        <f t="shared" si="117"/>
        <v/>
      </c>
    </row>
    <row r="262" spans="1:12" ht="12.75" customHeight="1" x14ac:dyDescent="0.2">
      <c r="A262" s="188"/>
      <c r="B262" s="182"/>
      <c r="C262" s="183"/>
      <c r="D262" s="184" t="str">
        <f t="shared" si="118"/>
        <v/>
      </c>
      <c r="E262" s="184" t="str">
        <f t="shared" si="119"/>
        <v/>
      </c>
      <c r="F262" s="184" t="str">
        <f t="shared" si="120"/>
        <v/>
      </c>
      <c r="G262" s="184" t="str">
        <f t="shared" si="121"/>
        <v/>
      </c>
      <c r="H262" s="184" t="str">
        <f t="shared" si="122"/>
        <v/>
      </c>
      <c r="I262" s="185" t="str">
        <f t="shared" si="123"/>
        <v/>
      </c>
      <c r="J262" s="185" t="str">
        <f t="shared" si="124"/>
        <v/>
      </c>
      <c r="K262" s="185" t="str">
        <f t="shared" si="125"/>
        <v/>
      </c>
      <c r="L262" s="186" t="str">
        <f t="shared" si="117"/>
        <v/>
      </c>
    </row>
    <row r="263" spans="1:12" ht="12.75" customHeight="1" x14ac:dyDescent="0.2">
      <c r="A263" s="188"/>
      <c r="B263" s="182"/>
      <c r="C263" s="183"/>
      <c r="D263" s="184" t="str">
        <f t="shared" si="118"/>
        <v/>
      </c>
      <c r="E263" s="184" t="str">
        <f t="shared" si="119"/>
        <v/>
      </c>
      <c r="F263" s="184" t="str">
        <f t="shared" si="120"/>
        <v/>
      </c>
      <c r="G263" s="184" t="str">
        <f t="shared" si="121"/>
        <v/>
      </c>
      <c r="H263" s="184" t="str">
        <f t="shared" si="122"/>
        <v/>
      </c>
      <c r="I263" s="185" t="str">
        <f t="shared" si="123"/>
        <v/>
      </c>
      <c r="J263" s="185" t="str">
        <f t="shared" si="124"/>
        <v/>
      </c>
      <c r="K263" s="185" t="str">
        <f t="shared" si="125"/>
        <v/>
      </c>
      <c r="L263" s="186" t="str">
        <f t="shared" si="117"/>
        <v/>
      </c>
    </row>
    <row r="264" spans="1:12" ht="12.75" customHeight="1" x14ac:dyDescent="0.2">
      <c r="A264" s="188"/>
      <c r="B264" s="182"/>
      <c r="C264" s="183"/>
      <c r="D264" s="184" t="str">
        <f t="shared" si="118"/>
        <v/>
      </c>
      <c r="E264" s="184" t="str">
        <f t="shared" si="119"/>
        <v/>
      </c>
      <c r="F264" s="184" t="str">
        <f t="shared" si="120"/>
        <v/>
      </c>
      <c r="G264" s="184" t="str">
        <f t="shared" si="121"/>
        <v/>
      </c>
      <c r="H264" s="184" t="str">
        <f t="shared" si="122"/>
        <v/>
      </c>
      <c r="I264" s="185" t="str">
        <f t="shared" si="123"/>
        <v/>
      </c>
      <c r="J264" s="185" t="str">
        <f t="shared" si="124"/>
        <v/>
      </c>
      <c r="K264" s="185" t="str">
        <f t="shared" si="125"/>
        <v/>
      </c>
      <c r="L264" s="186" t="str">
        <f t="shared" si="117"/>
        <v/>
      </c>
    </row>
    <row r="265" spans="1:12" ht="12.75" customHeight="1" x14ac:dyDescent="0.2">
      <c r="A265" s="188"/>
      <c r="B265" s="182"/>
      <c r="C265" s="183"/>
      <c r="D265" s="184" t="str">
        <f t="shared" si="118"/>
        <v/>
      </c>
      <c r="E265" s="184" t="str">
        <f t="shared" si="119"/>
        <v/>
      </c>
      <c r="F265" s="184" t="str">
        <f t="shared" si="120"/>
        <v/>
      </c>
      <c r="G265" s="184" t="str">
        <f t="shared" si="121"/>
        <v/>
      </c>
      <c r="H265" s="184" t="str">
        <f t="shared" si="122"/>
        <v/>
      </c>
      <c r="I265" s="185" t="str">
        <f t="shared" si="123"/>
        <v/>
      </c>
      <c r="J265" s="185" t="str">
        <f t="shared" si="124"/>
        <v/>
      </c>
      <c r="K265" s="185" t="str">
        <f t="shared" si="125"/>
        <v/>
      </c>
      <c r="L265" s="186" t="str">
        <f t="shared" si="117"/>
        <v/>
      </c>
    </row>
    <row r="266" spans="1:12" ht="12.75" customHeight="1" x14ac:dyDescent="0.2">
      <c r="A266" s="188"/>
      <c r="B266" s="182"/>
      <c r="C266" s="183"/>
      <c r="D266" s="184" t="str">
        <f t="shared" si="118"/>
        <v/>
      </c>
      <c r="E266" s="184" t="str">
        <f t="shared" si="119"/>
        <v/>
      </c>
      <c r="F266" s="184" t="str">
        <f t="shared" si="120"/>
        <v/>
      </c>
      <c r="G266" s="184" t="str">
        <f t="shared" si="121"/>
        <v/>
      </c>
      <c r="H266" s="184" t="str">
        <f t="shared" si="122"/>
        <v/>
      </c>
      <c r="I266" s="185" t="str">
        <f t="shared" si="123"/>
        <v/>
      </c>
      <c r="J266" s="185" t="str">
        <f t="shared" si="124"/>
        <v/>
      </c>
      <c r="K266" s="185" t="str">
        <f t="shared" si="125"/>
        <v/>
      </c>
      <c r="L266" s="186" t="str">
        <f t="shared" si="117"/>
        <v/>
      </c>
    </row>
    <row r="267" spans="1:12" ht="12.75" customHeight="1" x14ac:dyDescent="0.2">
      <c r="A267" s="188"/>
      <c r="B267" s="182"/>
      <c r="C267" s="183"/>
      <c r="D267" s="184" t="str">
        <f t="shared" si="118"/>
        <v/>
      </c>
      <c r="E267" s="184" t="str">
        <f t="shared" si="119"/>
        <v/>
      </c>
      <c r="F267" s="184" t="str">
        <f t="shared" si="120"/>
        <v/>
      </c>
      <c r="G267" s="184" t="str">
        <f t="shared" si="121"/>
        <v/>
      </c>
      <c r="H267" s="184" t="str">
        <f t="shared" si="122"/>
        <v/>
      </c>
      <c r="I267" s="185" t="str">
        <f t="shared" si="123"/>
        <v/>
      </c>
      <c r="J267" s="185" t="str">
        <f t="shared" si="124"/>
        <v/>
      </c>
      <c r="K267" s="185" t="str">
        <f t="shared" si="125"/>
        <v/>
      </c>
      <c r="L267" s="186" t="str">
        <f t="shared" si="117"/>
        <v/>
      </c>
    </row>
    <row r="268" spans="1:12" ht="12.75" customHeight="1" x14ac:dyDescent="0.2">
      <c r="A268" s="188"/>
      <c r="B268" s="182"/>
      <c r="C268" s="183"/>
      <c r="D268" s="184" t="str">
        <f t="shared" si="118"/>
        <v/>
      </c>
      <c r="E268" s="184" t="str">
        <f t="shared" si="119"/>
        <v/>
      </c>
      <c r="F268" s="184" t="str">
        <f t="shared" si="120"/>
        <v/>
      </c>
      <c r="G268" s="184" t="str">
        <f t="shared" si="121"/>
        <v/>
      </c>
      <c r="H268" s="184" t="str">
        <f t="shared" si="122"/>
        <v/>
      </c>
      <c r="I268" s="185" t="str">
        <f t="shared" si="123"/>
        <v/>
      </c>
      <c r="J268" s="185" t="str">
        <f t="shared" si="124"/>
        <v/>
      </c>
      <c r="K268" s="185" t="str">
        <f t="shared" si="125"/>
        <v/>
      </c>
      <c r="L268" s="186" t="str">
        <f t="shared" si="117"/>
        <v/>
      </c>
    </row>
    <row r="269" spans="1:12" ht="12.75" customHeight="1" x14ac:dyDescent="0.2">
      <c r="A269" s="188"/>
      <c r="B269" s="182"/>
      <c r="C269" s="183"/>
      <c r="D269" s="184" t="str">
        <f t="shared" si="118"/>
        <v/>
      </c>
      <c r="E269" s="184" t="str">
        <f t="shared" si="119"/>
        <v/>
      </c>
      <c r="F269" s="184" t="str">
        <f t="shared" si="120"/>
        <v/>
      </c>
      <c r="G269" s="184" t="str">
        <f t="shared" si="121"/>
        <v/>
      </c>
      <c r="H269" s="184" t="str">
        <f t="shared" si="122"/>
        <v/>
      </c>
      <c r="I269" s="185" t="str">
        <f t="shared" si="123"/>
        <v/>
      </c>
      <c r="J269" s="185" t="str">
        <f t="shared" si="124"/>
        <v/>
      </c>
      <c r="K269" s="185" t="str">
        <f t="shared" si="125"/>
        <v/>
      </c>
      <c r="L269" s="186" t="str">
        <f t="shared" si="117"/>
        <v/>
      </c>
    </row>
    <row r="270" spans="1:12" ht="12.75" customHeight="1" x14ac:dyDescent="0.2">
      <c r="A270" s="188"/>
      <c r="B270" s="182"/>
      <c r="C270" s="183"/>
      <c r="D270" s="184" t="str">
        <f t="shared" si="118"/>
        <v/>
      </c>
      <c r="E270" s="184" t="str">
        <f t="shared" si="119"/>
        <v/>
      </c>
      <c r="F270" s="184" t="str">
        <f t="shared" si="120"/>
        <v/>
      </c>
      <c r="G270" s="184" t="str">
        <f t="shared" si="121"/>
        <v/>
      </c>
      <c r="H270" s="184" t="str">
        <f t="shared" si="122"/>
        <v/>
      </c>
      <c r="I270" s="185" t="str">
        <f t="shared" si="123"/>
        <v/>
      </c>
      <c r="J270" s="185" t="str">
        <f t="shared" si="124"/>
        <v/>
      </c>
      <c r="K270" s="185" t="str">
        <f t="shared" si="125"/>
        <v/>
      </c>
      <c r="L270" s="186" t="str">
        <f t="shared" si="117"/>
        <v/>
      </c>
    </row>
    <row r="271" spans="1:12" ht="12.75" customHeight="1" x14ac:dyDescent="0.2">
      <c r="A271" s="188"/>
      <c r="B271" s="182"/>
      <c r="C271" s="183"/>
      <c r="D271" s="184" t="str">
        <f t="shared" si="118"/>
        <v/>
      </c>
      <c r="E271" s="184" t="str">
        <f t="shared" si="119"/>
        <v/>
      </c>
      <c r="F271" s="184" t="str">
        <f t="shared" si="120"/>
        <v/>
      </c>
      <c r="G271" s="184" t="str">
        <f t="shared" si="121"/>
        <v/>
      </c>
      <c r="H271" s="184" t="str">
        <f t="shared" si="122"/>
        <v/>
      </c>
      <c r="I271" s="185" t="str">
        <f t="shared" si="123"/>
        <v/>
      </c>
      <c r="J271" s="185" t="str">
        <f t="shared" si="124"/>
        <v/>
      </c>
      <c r="K271" s="185" t="str">
        <f t="shared" si="125"/>
        <v/>
      </c>
      <c r="L271" s="186" t="str">
        <f t="shared" si="117"/>
        <v/>
      </c>
    </row>
    <row r="272" spans="1:12" ht="12.75" customHeight="1" x14ac:dyDescent="0.2">
      <c r="A272" s="188"/>
      <c r="B272" s="182"/>
      <c r="C272" s="183"/>
      <c r="D272" s="184" t="str">
        <f t="shared" si="118"/>
        <v/>
      </c>
      <c r="E272" s="184" t="str">
        <f t="shared" si="119"/>
        <v/>
      </c>
      <c r="F272" s="184" t="str">
        <f t="shared" si="120"/>
        <v/>
      </c>
      <c r="G272" s="184" t="str">
        <f t="shared" si="121"/>
        <v/>
      </c>
      <c r="H272" s="184" t="str">
        <f t="shared" si="122"/>
        <v/>
      </c>
      <c r="I272" s="185" t="str">
        <f t="shared" si="123"/>
        <v/>
      </c>
      <c r="J272" s="185" t="str">
        <f t="shared" si="124"/>
        <v/>
      </c>
      <c r="K272" s="185" t="str">
        <f t="shared" si="125"/>
        <v/>
      </c>
      <c r="L272" s="186" t="str">
        <f t="shared" si="117"/>
        <v/>
      </c>
    </row>
    <row r="273" spans="1:12" ht="12.75" customHeight="1" x14ac:dyDescent="0.2">
      <c r="A273" s="188"/>
      <c r="B273" s="182"/>
      <c r="C273" s="183"/>
      <c r="D273" s="184" t="str">
        <f t="shared" si="118"/>
        <v/>
      </c>
      <c r="E273" s="184" t="str">
        <f t="shared" si="119"/>
        <v/>
      </c>
      <c r="F273" s="184" t="str">
        <f t="shared" si="120"/>
        <v/>
      </c>
      <c r="G273" s="184" t="str">
        <f t="shared" si="121"/>
        <v/>
      </c>
      <c r="H273" s="184" t="str">
        <f t="shared" si="122"/>
        <v/>
      </c>
      <c r="I273" s="185" t="str">
        <f t="shared" si="123"/>
        <v/>
      </c>
      <c r="J273" s="185" t="str">
        <f t="shared" si="124"/>
        <v/>
      </c>
      <c r="K273" s="185" t="str">
        <f t="shared" si="125"/>
        <v/>
      </c>
      <c r="L273" s="186" t="str">
        <f t="shared" si="117"/>
        <v/>
      </c>
    </row>
    <row r="274" spans="1:12" ht="12.75" customHeight="1" x14ac:dyDescent="0.2">
      <c r="A274" s="196"/>
      <c r="B274" s="35" t="s">
        <v>328</v>
      </c>
      <c r="C274" s="189">
        <f t="shared" ref="C274:H274" si="126">SUM(C259:C273)</f>
        <v>0</v>
      </c>
      <c r="D274" s="190">
        <f t="shared" si="126"/>
        <v>0</v>
      </c>
      <c r="E274" s="190">
        <f t="shared" si="126"/>
        <v>0</v>
      </c>
      <c r="F274" s="190">
        <f t="shared" si="126"/>
        <v>0</v>
      </c>
      <c r="G274" s="190">
        <f t="shared" si="126"/>
        <v>0</v>
      </c>
      <c r="H274" s="190">
        <f t="shared" si="126"/>
        <v>0</v>
      </c>
      <c r="I274" s="191">
        <f t="shared" si="123"/>
        <v>0</v>
      </c>
      <c r="J274" s="191">
        <f t="shared" si="124"/>
        <v>0</v>
      </c>
      <c r="K274" s="191">
        <f t="shared" si="125"/>
        <v>0</v>
      </c>
      <c r="L274" s="70">
        <f>SUM(L259:L273)</f>
        <v>0</v>
      </c>
    </row>
    <row r="275" spans="1:12" ht="12.75" customHeight="1" x14ac:dyDescent="0.2">
      <c r="A275" s="196"/>
      <c r="B275" s="35" t="s">
        <v>336</v>
      </c>
      <c r="C275" s="189">
        <v>100</v>
      </c>
      <c r="D275" s="190">
        <f>IF(C274&lt;&gt;0,D274/C274*100,0)</f>
        <v>0</v>
      </c>
      <c r="E275" s="190">
        <f>IF(D274&lt;&gt;0,E274/C274*100,0)</f>
        <v>0</v>
      </c>
      <c r="F275" s="190">
        <f>IF(E274&lt;&gt;0,F274/C274*100,0)</f>
        <v>0</v>
      </c>
      <c r="G275" s="190">
        <f>IF(F274&lt;&gt;0,G274/C274*100,0)</f>
        <v>0</v>
      </c>
      <c r="H275" s="190">
        <f>IF(G274&lt;&gt;0,H274/D274*100,0)</f>
        <v>0</v>
      </c>
      <c r="I275" s="70">
        <f t="shared" si="123"/>
        <v>0</v>
      </c>
      <c r="J275" s="70">
        <f t="shared" si="124"/>
        <v>0</v>
      </c>
      <c r="K275" s="70">
        <f t="shared" si="125"/>
        <v>0</v>
      </c>
      <c r="L275" s="70">
        <f t="shared" ref="L275:L290" si="127">IF(D275&lt;&gt;"",D275/3.6,"")</f>
        <v>0</v>
      </c>
    </row>
    <row r="276" spans="1:12" ht="12.75" customHeight="1" x14ac:dyDescent="0.2">
      <c r="A276" s="188"/>
      <c r="B276" s="182"/>
      <c r="C276" s="183"/>
      <c r="D276" s="184" t="str">
        <f t="shared" ref="D276:D290" si="128">IF($B276&lt;&gt;"",$C276/100*(VLOOKUP($B276,Alimenti,2)),"")</f>
        <v/>
      </c>
      <c r="E276" s="184" t="str">
        <f t="shared" ref="E276:E290" si="129">IF($B276&lt;&gt;"",$C276/100*(VLOOKUP($B276,Alimenti,3)),"")</f>
        <v/>
      </c>
      <c r="F276" s="184" t="str">
        <f t="shared" ref="F276:F290" si="130">IF($B276&lt;&gt;"",$C276/100*(VLOOKUP($B276,Alimenti,4)),"")</f>
        <v/>
      </c>
      <c r="G276" s="184" t="str">
        <f t="shared" ref="G276:G290" si="131">IF($B276&lt;&gt;"",$C276/100*(VLOOKUP($B276,Alimenti,5)),"")</f>
        <v/>
      </c>
      <c r="H276" s="184" t="str">
        <f t="shared" ref="H276:H290" si="132">IF($B276&lt;&gt;"",$C276/100*(VLOOKUP($B276,Alimenti,6)),"")</f>
        <v/>
      </c>
      <c r="I276" s="185" t="str">
        <f t="shared" si="123"/>
        <v/>
      </c>
      <c r="J276" s="185" t="str">
        <f t="shared" si="124"/>
        <v/>
      </c>
      <c r="K276" s="185" t="str">
        <f t="shared" si="125"/>
        <v/>
      </c>
      <c r="L276" s="186" t="str">
        <f t="shared" si="127"/>
        <v/>
      </c>
    </row>
    <row r="277" spans="1:12" ht="12.75" customHeight="1" x14ac:dyDescent="0.2">
      <c r="A277" s="188"/>
      <c r="B277" s="182"/>
      <c r="C277" s="183"/>
      <c r="D277" s="184" t="str">
        <f t="shared" si="128"/>
        <v/>
      </c>
      <c r="E277" s="184" t="str">
        <f t="shared" si="129"/>
        <v/>
      </c>
      <c r="F277" s="184" t="str">
        <f t="shared" si="130"/>
        <v/>
      </c>
      <c r="G277" s="184" t="str">
        <f t="shared" si="131"/>
        <v/>
      </c>
      <c r="H277" s="184" t="str">
        <f t="shared" si="132"/>
        <v/>
      </c>
      <c r="I277" s="185" t="str">
        <f t="shared" si="123"/>
        <v/>
      </c>
      <c r="J277" s="185" t="str">
        <f t="shared" si="124"/>
        <v/>
      </c>
      <c r="K277" s="185" t="str">
        <f t="shared" si="125"/>
        <v/>
      </c>
      <c r="L277" s="186" t="str">
        <f t="shared" si="127"/>
        <v/>
      </c>
    </row>
    <row r="278" spans="1:12" ht="12.75" customHeight="1" x14ac:dyDescent="0.2">
      <c r="A278" s="188"/>
      <c r="B278" s="182"/>
      <c r="C278" s="183"/>
      <c r="D278" s="184" t="str">
        <f t="shared" si="128"/>
        <v/>
      </c>
      <c r="E278" s="184" t="str">
        <f t="shared" si="129"/>
        <v/>
      </c>
      <c r="F278" s="184" t="str">
        <f t="shared" si="130"/>
        <v/>
      </c>
      <c r="G278" s="184" t="str">
        <f t="shared" si="131"/>
        <v/>
      </c>
      <c r="H278" s="184" t="str">
        <f t="shared" si="132"/>
        <v/>
      </c>
      <c r="I278" s="185" t="str">
        <f t="shared" si="123"/>
        <v/>
      </c>
      <c r="J278" s="185" t="str">
        <f t="shared" si="124"/>
        <v/>
      </c>
      <c r="K278" s="185" t="str">
        <f t="shared" si="125"/>
        <v/>
      </c>
      <c r="L278" s="186" t="str">
        <f t="shared" si="127"/>
        <v/>
      </c>
    </row>
    <row r="279" spans="1:12" ht="12.75" customHeight="1" x14ac:dyDescent="0.2">
      <c r="A279" s="188"/>
      <c r="B279" s="182"/>
      <c r="C279" s="183"/>
      <c r="D279" s="184" t="str">
        <f t="shared" si="128"/>
        <v/>
      </c>
      <c r="E279" s="184" t="str">
        <f t="shared" si="129"/>
        <v/>
      </c>
      <c r="F279" s="184" t="str">
        <f t="shared" si="130"/>
        <v/>
      </c>
      <c r="G279" s="184" t="str">
        <f t="shared" si="131"/>
        <v/>
      </c>
      <c r="H279" s="184" t="str">
        <f t="shared" si="132"/>
        <v/>
      </c>
      <c r="I279" s="185" t="str">
        <f t="shared" si="123"/>
        <v/>
      </c>
      <c r="J279" s="185" t="str">
        <f t="shared" si="124"/>
        <v/>
      </c>
      <c r="K279" s="185" t="str">
        <f t="shared" si="125"/>
        <v/>
      </c>
      <c r="L279" s="186" t="str">
        <f t="shared" si="127"/>
        <v/>
      </c>
    </row>
    <row r="280" spans="1:12" ht="12.75" customHeight="1" x14ac:dyDescent="0.2">
      <c r="A280" s="188"/>
      <c r="B280" s="182"/>
      <c r="C280" s="183"/>
      <c r="D280" s="184" t="str">
        <f t="shared" si="128"/>
        <v/>
      </c>
      <c r="E280" s="184" t="str">
        <f t="shared" si="129"/>
        <v/>
      </c>
      <c r="F280" s="184" t="str">
        <f t="shared" si="130"/>
        <v/>
      </c>
      <c r="G280" s="184" t="str">
        <f t="shared" si="131"/>
        <v/>
      </c>
      <c r="H280" s="184" t="str">
        <f t="shared" si="132"/>
        <v/>
      </c>
      <c r="I280" s="185" t="str">
        <f t="shared" si="123"/>
        <v/>
      </c>
      <c r="J280" s="185" t="str">
        <f t="shared" si="124"/>
        <v/>
      </c>
      <c r="K280" s="185" t="str">
        <f t="shared" si="125"/>
        <v/>
      </c>
      <c r="L280" s="186" t="str">
        <f t="shared" si="127"/>
        <v/>
      </c>
    </row>
    <row r="281" spans="1:12" ht="12.75" customHeight="1" x14ac:dyDescent="0.2">
      <c r="A281" s="188"/>
      <c r="B281" s="182"/>
      <c r="C281" s="183"/>
      <c r="D281" s="184" t="str">
        <f t="shared" si="128"/>
        <v/>
      </c>
      <c r="E281" s="184" t="str">
        <f t="shared" si="129"/>
        <v/>
      </c>
      <c r="F281" s="184" t="str">
        <f t="shared" si="130"/>
        <v/>
      </c>
      <c r="G281" s="184" t="str">
        <f t="shared" si="131"/>
        <v/>
      </c>
      <c r="H281" s="184" t="str">
        <f t="shared" si="132"/>
        <v/>
      </c>
      <c r="I281" s="185" t="str">
        <f t="shared" si="123"/>
        <v/>
      </c>
      <c r="J281" s="185" t="str">
        <f t="shared" si="124"/>
        <v/>
      </c>
      <c r="K281" s="185" t="str">
        <f t="shared" si="125"/>
        <v/>
      </c>
      <c r="L281" s="186" t="str">
        <f t="shared" si="127"/>
        <v/>
      </c>
    </row>
    <row r="282" spans="1:12" ht="12.75" customHeight="1" x14ac:dyDescent="0.2">
      <c r="A282" s="188"/>
      <c r="B282" s="182"/>
      <c r="C282" s="183"/>
      <c r="D282" s="184" t="str">
        <f t="shared" si="128"/>
        <v/>
      </c>
      <c r="E282" s="184" t="str">
        <f t="shared" si="129"/>
        <v/>
      </c>
      <c r="F282" s="184" t="str">
        <f t="shared" si="130"/>
        <v/>
      </c>
      <c r="G282" s="184" t="str">
        <f t="shared" si="131"/>
        <v/>
      </c>
      <c r="H282" s="184" t="str">
        <f t="shared" si="132"/>
        <v/>
      </c>
      <c r="I282" s="185" t="str">
        <f t="shared" si="123"/>
        <v/>
      </c>
      <c r="J282" s="185" t="str">
        <f t="shared" si="124"/>
        <v/>
      </c>
      <c r="K282" s="185" t="str">
        <f t="shared" si="125"/>
        <v/>
      </c>
      <c r="L282" s="186" t="str">
        <f t="shared" si="127"/>
        <v/>
      </c>
    </row>
    <row r="283" spans="1:12" ht="12.75" customHeight="1" x14ac:dyDescent="0.2">
      <c r="A283" s="188"/>
      <c r="B283" s="182"/>
      <c r="C283" s="183"/>
      <c r="D283" s="184" t="str">
        <f t="shared" si="128"/>
        <v/>
      </c>
      <c r="E283" s="184" t="str">
        <f t="shared" si="129"/>
        <v/>
      </c>
      <c r="F283" s="184" t="str">
        <f t="shared" si="130"/>
        <v/>
      </c>
      <c r="G283" s="184" t="str">
        <f t="shared" si="131"/>
        <v/>
      </c>
      <c r="H283" s="184" t="str">
        <f t="shared" si="132"/>
        <v/>
      </c>
      <c r="I283" s="185" t="str">
        <f t="shared" si="123"/>
        <v/>
      </c>
      <c r="J283" s="185" t="str">
        <f t="shared" si="124"/>
        <v/>
      </c>
      <c r="K283" s="185" t="str">
        <f t="shared" si="125"/>
        <v/>
      </c>
      <c r="L283" s="186" t="str">
        <f t="shared" si="127"/>
        <v/>
      </c>
    </row>
    <row r="284" spans="1:12" ht="12.75" customHeight="1" x14ac:dyDescent="0.2">
      <c r="A284" s="188"/>
      <c r="B284" s="182"/>
      <c r="C284" s="183"/>
      <c r="D284" s="184" t="str">
        <f t="shared" si="128"/>
        <v/>
      </c>
      <c r="E284" s="184" t="str">
        <f t="shared" si="129"/>
        <v/>
      </c>
      <c r="F284" s="184" t="str">
        <f t="shared" si="130"/>
        <v/>
      </c>
      <c r="G284" s="184" t="str">
        <f t="shared" si="131"/>
        <v/>
      </c>
      <c r="H284" s="184" t="str">
        <f t="shared" si="132"/>
        <v/>
      </c>
      <c r="I284" s="185" t="str">
        <f t="shared" si="123"/>
        <v/>
      </c>
      <c r="J284" s="185" t="str">
        <f t="shared" si="124"/>
        <v/>
      </c>
      <c r="K284" s="185" t="str">
        <f t="shared" si="125"/>
        <v/>
      </c>
      <c r="L284" s="186" t="str">
        <f t="shared" si="127"/>
        <v/>
      </c>
    </row>
    <row r="285" spans="1:12" ht="12.75" customHeight="1" x14ac:dyDescent="0.2">
      <c r="A285" s="188"/>
      <c r="B285" s="182"/>
      <c r="C285" s="183"/>
      <c r="D285" s="184" t="str">
        <f t="shared" si="128"/>
        <v/>
      </c>
      <c r="E285" s="184" t="str">
        <f t="shared" si="129"/>
        <v/>
      </c>
      <c r="F285" s="184" t="str">
        <f t="shared" si="130"/>
        <v/>
      </c>
      <c r="G285" s="184" t="str">
        <f t="shared" si="131"/>
        <v/>
      </c>
      <c r="H285" s="184" t="str">
        <f t="shared" si="132"/>
        <v/>
      </c>
      <c r="I285" s="185" t="str">
        <f t="shared" si="123"/>
        <v/>
      </c>
      <c r="J285" s="185" t="str">
        <f t="shared" si="124"/>
        <v/>
      </c>
      <c r="K285" s="185" t="str">
        <f t="shared" si="125"/>
        <v/>
      </c>
      <c r="L285" s="186" t="str">
        <f t="shared" si="127"/>
        <v/>
      </c>
    </row>
    <row r="286" spans="1:12" ht="12.75" customHeight="1" x14ac:dyDescent="0.2">
      <c r="A286" s="188"/>
      <c r="B286" s="182"/>
      <c r="C286" s="183"/>
      <c r="D286" s="184" t="str">
        <f t="shared" si="128"/>
        <v/>
      </c>
      <c r="E286" s="184" t="str">
        <f t="shared" si="129"/>
        <v/>
      </c>
      <c r="F286" s="184" t="str">
        <f t="shared" si="130"/>
        <v/>
      </c>
      <c r="G286" s="184" t="str">
        <f t="shared" si="131"/>
        <v/>
      </c>
      <c r="H286" s="184" t="str">
        <f t="shared" si="132"/>
        <v/>
      </c>
      <c r="I286" s="185" t="str">
        <f t="shared" si="123"/>
        <v/>
      </c>
      <c r="J286" s="185" t="str">
        <f t="shared" si="124"/>
        <v/>
      </c>
      <c r="K286" s="185" t="str">
        <f t="shared" si="125"/>
        <v/>
      </c>
      <c r="L286" s="186" t="str">
        <f t="shared" si="127"/>
        <v/>
      </c>
    </row>
    <row r="287" spans="1:12" ht="12.75" customHeight="1" x14ac:dyDescent="0.2">
      <c r="A287" s="188"/>
      <c r="B287" s="182"/>
      <c r="C287" s="183"/>
      <c r="D287" s="184" t="str">
        <f t="shared" si="128"/>
        <v/>
      </c>
      <c r="E287" s="184" t="str">
        <f t="shared" si="129"/>
        <v/>
      </c>
      <c r="F287" s="184" t="str">
        <f t="shared" si="130"/>
        <v/>
      </c>
      <c r="G287" s="184" t="str">
        <f t="shared" si="131"/>
        <v/>
      </c>
      <c r="H287" s="184" t="str">
        <f t="shared" si="132"/>
        <v/>
      </c>
      <c r="I287" s="185" t="str">
        <f t="shared" si="123"/>
        <v/>
      </c>
      <c r="J287" s="185" t="str">
        <f t="shared" si="124"/>
        <v/>
      </c>
      <c r="K287" s="185" t="str">
        <f t="shared" si="125"/>
        <v/>
      </c>
      <c r="L287" s="186" t="str">
        <f t="shared" si="127"/>
        <v/>
      </c>
    </row>
    <row r="288" spans="1:12" ht="12.75" customHeight="1" x14ac:dyDescent="0.2">
      <c r="A288" s="188"/>
      <c r="B288" s="182"/>
      <c r="C288" s="183"/>
      <c r="D288" s="184" t="str">
        <f t="shared" si="128"/>
        <v/>
      </c>
      <c r="E288" s="184" t="str">
        <f t="shared" si="129"/>
        <v/>
      </c>
      <c r="F288" s="184" t="str">
        <f t="shared" si="130"/>
        <v/>
      </c>
      <c r="G288" s="184" t="str">
        <f t="shared" si="131"/>
        <v/>
      </c>
      <c r="H288" s="184" t="str">
        <f t="shared" si="132"/>
        <v/>
      </c>
      <c r="I288" s="185" t="str">
        <f t="shared" si="123"/>
        <v/>
      </c>
      <c r="J288" s="185" t="str">
        <f t="shared" si="124"/>
        <v/>
      </c>
      <c r="K288" s="185" t="str">
        <f t="shared" si="125"/>
        <v/>
      </c>
      <c r="L288" s="186" t="str">
        <f t="shared" si="127"/>
        <v/>
      </c>
    </row>
    <row r="289" spans="1:12" ht="12.75" customHeight="1" x14ac:dyDescent="0.2">
      <c r="A289" s="188"/>
      <c r="B289" s="182"/>
      <c r="C289" s="183"/>
      <c r="D289" s="184" t="str">
        <f t="shared" si="128"/>
        <v/>
      </c>
      <c r="E289" s="184" t="str">
        <f t="shared" si="129"/>
        <v/>
      </c>
      <c r="F289" s="184" t="str">
        <f t="shared" si="130"/>
        <v/>
      </c>
      <c r="G289" s="184" t="str">
        <f t="shared" si="131"/>
        <v/>
      </c>
      <c r="H289" s="184" t="str">
        <f t="shared" si="132"/>
        <v/>
      </c>
      <c r="I289" s="185" t="str">
        <f t="shared" si="123"/>
        <v/>
      </c>
      <c r="J289" s="185" t="str">
        <f t="shared" si="124"/>
        <v/>
      </c>
      <c r="K289" s="185" t="str">
        <f t="shared" si="125"/>
        <v/>
      </c>
      <c r="L289" s="186" t="str">
        <f t="shared" si="127"/>
        <v/>
      </c>
    </row>
    <row r="290" spans="1:12" ht="12.75" customHeight="1" x14ac:dyDescent="0.2">
      <c r="A290" s="188"/>
      <c r="B290" s="182"/>
      <c r="C290" s="183"/>
      <c r="D290" s="184" t="str">
        <f t="shared" si="128"/>
        <v/>
      </c>
      <c r="E290" s="184" t="str">
        <f t="shared" si="129"/>
        <v/>
      </c>
      <c r="F290" s="184" t="str">
        <f t="shared" si="130"/>
        <v/>
      </c>
      <c r="G290" s="184" t="str">
        <f t="shared" si="131"/>
        <v/>
      </c>
      <c r="H290" s="184" t="str">
        <f t="shared" si="132"/>
        <v/>
      </c>
      <c r="I290" s="185" t="str">
        <f t="shared" si="123"/>
        <v/>
      </c>
      <c r="J290" s="185" t="str">
        <f t="shared" si="124"/>
        <v/>
      </c>
      <c r="K290" s="185" t="str">
        <f t="shared" si="125"/>
        <v/>
      </c>
      <c r="L290" s="186" t="str">
        <f t="shared" si="127"/>
        <v/>
      </c>
    </row>
    <row r="291" spans="1:12" ht="12.75" customHeight="1" x14ac:dyDescent="0.2">
      <c r="A291" s="196"/>
      <c r="B291" s="35" t="s">
        <v>328</v>
      </c>
      <c r="C291" s="189">
        <f t="shared" ref="C291:H291" si="133">SUM(C276:C290)</f>
        <v>0</v>
      </c>
      <c r="D291" s="190">
        <f t="shared" si="133"/>
        <v>0</v>
      </c>
      <c r="E291" s="190">
        <f t="shared" si="133"/>
        <v>0</v>
      </c>
      <c r="F291" s="190">
        <f t="shared" si="133"/>
        <v>0</v>
      </c>
      <c r="G291" s="190">
        <f t="shared" si="133"/>
        <v>0</v>
      </c>
      <c r="H291" s="190">
        <f t="shared" si="133"/>
        <v>0</v>
      </c>
      <c r="I291" s="191">
        <f t="shared" si="123"/>
        <v>0</v>
      </c>
      <c r="J291" s="191">
        <f t="shared" si="124"/>
        <v>0</v>
      </c>
      <c r="K291" s="191">
        <f t="shared" si="125"/>
        <v>0</v>
      </c>
      <c r="L291" s="70">
        <f>SUM(L276:L290)</f>
        <v>0</v>
      </c>
    </row>
    <row r="292" spans="1:12" ht="12.75" customHeight="1" x14ac:dyDescent="0.2">
      <c r="A292" s="196"/>
      <c r="B292" s="35" t="s">
        <v>336</v>
      </c>
      <c r="C292" s="189">
        <v>100</v>
      </c>
      <c r="D292" s="190">
        <f>IF(C291&lt;&gt;0,D291/C291*100,0)</f>
        <v>0</v>
      </c>
      <c r="E292" s="190">
        <f>IF(D291&lt;&gt;0,E291/C291*100,0)</f>
        <v>0</v>
      </c>
      <c r="F292" s="190">
        <f>IF(E291&lt;&gt;0,F291/C291*100,0)</f>
        <v>0</v>
      </c>
      <c r="G292" s="190">
        <f>IF(F291&lt;&gt;0,G291/C291*100,0)</f>
        <v>0</v>
      </c>
      <c r="H292" s="190">
        <f>IF(G291&lt;&gt;0,H291/D291*100,0)</f>
        <v>0</v>
      </c>
      <c r="I292" s="70">
        <f t="shared" si="123"/>
        <v>0</v>
      </c>
      <c r="J292" s="70">
        <f t="shared" si="124"/>
        <v>0</v>
      </c>
      <c r="K292" s="70">
        <f t="shared" si="125"/>
        <v>0</v>
      </c>
      <c r="L292" s="70">
        <f t="shared" ref="L292:L307" si="134">IF(D292&lt;&gt;"",D292/3.6,"")</f>
        <v>0</v>
      </c>
    </row>
    <row r="293" spans="1:12" ht="12.75" customHeight="1" x14ac:dyDescent="0.2">
      <c r="A293" s="188"/>
      <c r="B293" s="182"/>
      <c r="C293" s="183"/>
      <c r="D293" s="184" t="str">
        <f t="shared" ref="D293:D307" si="135">IF($B293&lt;&gt;"",$C293/100*(VLOOKUP($B293,Alimenti,2)),"")</f>
        <v/>
      </c>
      <c r="E293" s="184" t="str">
        <f t="shared" ref="E293:E307" si="136">IF($B293&lt;&gt;"",$C293/100*(VLOOKUP($B293,Alimenti,3)),"")</f>
        <v/>
      </c>
      <c r="F293" s="184" t="str">
        <f t="shared" ref="F293:F307" si="137">IF($B293&lt;&gt;"",$C293/100*(VLOOKUP($B293,Alimenti,4)),"")</f>
        <v/>
      </c>
      <c r="G293" s="184" t="str">
        <f t="shared" ref="G293:G307" si="138">IF($B293&lt;&gt;"",$C293/100*(VLOOKUP($B293,Alimenti,5)),"")</f>
        <v/>
      </c>
      <c r="H293" s="184" t="str">
        <f t="shared" ref="H293:H307" si="139">IF($B293&lt;&gt;"",$C293/100*(VLOOKUP($B293,Alimenti,6)),"")</f>
        <v/>
      </c>
      <c r="I293" s="185" t="str">
        <f t="shared" si="123"/>
        <v/>
      </c>
      <c r="J293" s="185" t="str">
        <f t="shared" si="124"/>
        <v/>
      </c>
      <c r="K293" s="185" t="str">
        <f t="shared" si="125"/>
        <v/>
      </c>
      <c r="L293" s="186" t="str">
        <f t="shared" si="134"/>
        <v/>
      </c>
    </row>
    <row r="294" spans="1:12" ht="12.75" customHeight="1" x14ac:dyDescent="0.2">
      <c r="A294" s="188"/>
      <c r="B294" s="182"/>
      <c r="C294" s="183"/>
      <c r="D294" s="184" t="str">
        <f t="shared" si="135"/>
        <v/>
      </c>
      <c r="E294" s="184" t="str">
        <f t="shared" si="136"/>
        <v/>
      </c>
      <c r="F294" s="184" t="str">
        <f t="shared" si="137"/>
        <v/>
      </c>
      <c r="G294" s="184" t="str">
        <f t="shared" si="138"/>
        <v/>
      </c>
      <c r="H294" s="184" t="str">
        <f t="shared" si="139"/>
        <v/>
      </c>
      <c r="I294" s="185" t="str">
        <f t="shared" si="123"/>
        <v/>
      </c>
      <c r="J294" s="185" t="str">
        <f t="shared" si="124"/>
        <v/>
      </c>
      <c r="K294" s="185" t="str">
        <f t="shared" si="125"/>
        <v/>
      </c>
      <c r="L294" s="186" t="str">
        <f t="shared" si="134"/>
        <v/>
      </c>
    </row>
    <row r="295" spans="1:12" ht="12.75" customHeight="1" x14ac:dyDescent="0.2">
      <c r="A295" s="188"/>
      <c r="B295" s="182"/>
      <c r="C295" s="183"/>
      <c r="D295" s="184" t="str">
        <f t="shared" si="135"/>
        <v/>
      </c>
      <c r="E295" s="184" t="str">
        <f t="shared" si="136"/>
        <v/>
      </c>
      <c r="F295" s="184" t="str">
        <f t="shared" si="137"/>
        <v/>
      </c>
      <c r="G295" s="184" t="str">
        <f t="shared" si="138"/>
        <v/>
      </c>
      <c r="H295" s="184" t="str">
        <f t="shared" si="139"/>
        <v/>
      </c>
      <c r="I295" s="185" t="str">
        <f t="shared" si="123"/>
        <v/>
      </c>
      <c r="J295" s="185" t="str">
        <f t="shared" si="124"/>
        <v/>
      </c>
      <c r="K295" s="185" t="str">
        <f t="shared" si="125"/>
        <v/>
      </c>
      <c r="L295" s="186" t="str">
        <f t="shared" si="134"/>
        <v/>
      </c>
    </row>
    <row r="296" spans="1:12" ht="12.75" customHeight="1" x14ac:dyDescent="0.2">
      <c r="A296" s="188"/>
      <c r="B296" s="182"/>
      <c r="C296" s="183"/>
      <c r="D296" s="184" t="str">
        <f t="shared" si="135"/>
        <v/>
      </c>
      <c r="E296" s="184" t="str">
        <f t="shared" si="136"/>
        <v/>
      </c>
      <c r="F296" s="184" t="str">
        <f t="shared" si="137"/>
        <v/>
      </c>
      <c r="G296" s="184" t="str">
        <f t="shared" si="138"/>
        <v/>
      </c>
      <c r="H296" s="184" t="str">
        <f t="shared" si="139"/>
        <v/>
      </c>
      <c r="I296" s="185" t="str">
        <f t="shared" si="123"/>
        <v/>
      </c>
      <c r="J296" s="185" t="str">
        <f t="shared" si="124"/>
        <v/>
      </c>
      <c r="K296" s="185" t="str">
        <f t="shared" si="125"/>
        <v/>
      </c>
      <c r="L296" s="186" t="str">
        <f t="shared" si="134"/>
        <v/>
      </c>
    </row>
    <row r="297" spans="1:12" ht="12.75" customHeight="1" x14ac:dyDescent="0.2">
      <c r="A297" s="188"/>
      <c r="B297" s="182"/>
      <c r="C297" s="183"/>
      <c r="D297" s="184" t="str">
        <f t="shared" si="135"/>
        <v/>
      </c>
      <c r="E297" s="184" t="str">
        <f t="shared" si="136"/>
        <v/>
      </c>
      <c r="F297" s="184" t="str">
        <f t="shared" si="137"/>
        <v/>
      </c>
      <c r="G297" s="184" t="str">
        <f t="shared" si="138"/>
        <v/>
      </c>
      <c r="H297" s="184" t="str">
        <f t="shared" si="139"/>
        <v/>
      </c>
      <c r="I297" s="185" t="str">
        <f t="shared" si="123"/>
        <v/>
      </c>
      <c r="J297" s="185" t="str">
        <f t="shared" si="124"/>
        <v/>
      </c>
      <c r="K297" s="185" t="str">
        <f t="shared" si="125"/>
        <v/>
      </c>
      <c r="L297" s="186" t="str">
        <f t="shared" si="134"/>
        <v/>
      </c>
    </row>
    <row r="298" spans="1:12" ht="12.75" customHeight="1" x14ac:dyDescent="0.2">
      <c r="A298" s="188"/>
      <c r="B298" s="182"/>
      <c r="C298" s="183"/>
      <c r="D298" s="184" t="str">
        <f t="shared" si="135"/>
        <v/>
      </c>
      <c r="E298" s="184" t="str">
        <f t="shared" si="136"/>
        <v/>
      </c>
      <c r="F298" s="184" t="str">
        <f t="shared" si="137"/>
        <v/>
      </c>
      <c r="G298" s="184" t="str">
        <f t="shared" si="138"/>
        <v/>
      </c>
      <c r="H298" s="184" t="str">
        <f t="shared" si="139"/>
        <v/>
      </c>
      <c r="I298" s="185" t="str">
        <f t="shared" si="123"/>
        <v/>
      </c>
      <c r="J298" s="185" t="str">
        <f t="shared" si="124"/>
        <v/>
      </c>
      <c r="K298" s="185" t="str">
        <f t="shared" si="125"/>
        <v/>
      </c>
      <c r="L298" s="186" t="str">
        <f t="shared" si="134"/>
        <v/>
      </c>
    </row>
    <row r="299" spans="1:12" ht="12.75" customHeight="1" x14ac:dyDescent="0.2">
      <c r="A299" s="188"/>
      <c r="B299" s="182"/>
      <c r="C299" s="183"/>
      <c r="D299" s="184" t="str">
        <f t="shared" si="135"/>
        <v/>
      </c>
      <c r="E299" s="184" t="str">
        <f t="shared" si="136"/>
        <v/>
      </c>
      <c r="F299" s="184" t="str">
        <f t="shared" si="137"/>
        <v/>
      </c>
      <c r="G299" s="184" t="str">
        <f t="shared" si="138"/>
        <v/>
      </c>
      <c r="H299" s="184" t="str">
        <f t="shared" si="139"/>
        <v/>
      </c>
      <c r="I299" s="185" t="str">
        <f t="shared" si="123"/>
        <v/>
      </c>
      <c r="J299" s="185" t="str">
        <f t="shared" si="124"/>
        <v/>
      </c>
      <c r="K299" s="185" t="str">
        <f t="shared" si="125"/>
        <v/>
      </c>
      <c r="L299" s="186" t="str">
        <f t="shared" si="134"/>
        <v/>
      </c>
    </row>
    <row r="300" spans="1:12" ht="12.75" customHeight="1" x14ac:dyDescent="0.2">
      <c r="A300" s="188"/>
      <c r="B300" s="182"/>
      <c r="C300" s="183"/>
      <c r="D300" s="184" t="str">
        <f t="shared" si="135"/>
        <v/>
      </c>
      <c r="E300" s="184" t="str">
        <f t="shared" si="136"/>
        <v/>
      </c>
      <c r="F300" s="184" t="str">
        <f t="shared" si="137"/>
        <v/>
      </c>
      <c r="G300" s="184" t="str">
        <f t="shared" si="138"/>
        <v/>
      </c>
      <c r="H300" s="184" t="str">
        <f t="shared" si="139"/>
        <v/>
      </c>
      <c r="I300" s="185" t="str">
        <f t="shared" si="123"/>
        <v/>
      </c>
      <c r="J300" s="185" t="str">
        <f t="shared" si="124"/>
        <v/>
      </c>
      <c r="K300" s="185" t="str">
        <f t="shared" si="125"/>
        <v/>
      </c>
      <c r="L300" s="186" t="str">
        <f t="shared" si="134"/>
        <v/>
      </c>
    </row>
    <row r="301" spans="1:12" ht="12.75" customHeight="1" x14ac:dyDescent="0.2">
      <c r="A301" s="188"/>
      <c r="B301" s="182"/>
      <c r="C301" s="183"/>
      <c r="D301" s="184" t="str">
        <f t="shared" si="135"/>
        <v/>
      </c>
      <c r="E301" s="184" t="str">
        <f t="shared" si="136"/>
        <v/>
      </c>
      <c r="F301" s="184" t="str">
        <f t="shared" si="137"/>
        <v/>
      </c>
      <c r="G301" s="184" t="str">
        <f t="shared" si="138"/>
        <v/>
      </c>
      <c r="H301" s="184" t="str">
        <f t="shared" si="139"/>
        <v/>
      </c>
      <c r="I301" s="185" t="str">
        <f t="shared" si="123"/>
        <v/>
      </c>
      <c r="J301" s="185" t="str">
        <f t="shared" si="124"/>
        <v/>
      </c>
      <c r="K301" s="185" t="str">
        <f t="shared" si="125"/>
        <v/>
      </c>
      <c r="L301" s="186" t="str">
        <f t="shared" si="134"/>
        <v/>
      </c>
    </row>
    <row r="302" spans="1:12" ht="12.75" customHeight="1" x14ac:dyDescent="0.2">
      <c r="A302" s="188"/>
      <c r="B302" s="182"/>
      <c r="C302" s="183"/>
      <c r="D302" s="184" t="str">
        <f t="shared" si="135"/>
        <v/>
      </c>
      <c r="E302" s="184" t="str">
        <f t="shared" si="136"/>
        <v/>
      </c>
      <c r="F302" s="184" t="str">
        <f t="shared" si="137"/>
        <v/>
      </c>
      <c r="G302" s="184" t="str">
        <f t="shared" si="138"/>
        <v/>
      </c>
      <c r="H302" s="184" t="str">
        <f t="shared" si="139"/>
        <v/>
      </c>
      <c r="I302" s="185" t="str">
        <f t="shared" si="123"/>
        <v/>
      </c>
      <c r="J302" s="185" t="str">
        <f t="shared" si="124"/>
        <v/>
      </c>
      <c r="K302" s="185" t="str">
        <f t="shared" si="125"/>
        <v/>
      </c>
      <c r="L302" s="186" t="str">
        <f t="shared" si="134"/>
        <v/>
      </c>
    </row>
    <row r="303" spans="1:12" ht="12.75" customHeight="1" x14ac:dyDescent="0.2">
      <c r="A303" s="188"/>
      <c r="B303" s="182"/>
      <c r="C303" s="183"/>
      <c r="D303" s="184" t="str">
        <f t="shared" si="135"/>
        <v/>
      </c>
      <c r="E303" s="184" t="str">
        <f t="shared" si="136"/>
        <v/>
      </c>
      <c r="F303" s="184" t="str">
        <f t="shared" si="137"/>
        <v/>
      </c>
      <c r="G303" s="184" t="str">
        <f t="shared" si="138"/>
        <v/>
      </c>
      <c r="H303" s="184" t="str">
        <f t="shared" si="139"/>
        <v/>
      </c>
      <c r="I303" s="185" t="str">
        <f t="shared" si="123"/>
        <v/>
      </c>
      <c r="J303" s="185" t="str">
        <f t="shared" si="124"/>
        <v/>
      </c>
      <c r="K303" s="185" t="str">
        <f t="shared" si="125"/>
        <v/>
      </c>
      <c r="L303" s="186" t="str">
        <f t="shared" si="134"/>
        <v/>
      </c>
    </row>
    <row r="304" spans="1:12" ht="12.75" customHeight="1" x14ac:dyDescent="0.2">
      <c r="A304" s="188"/>
      <c r="B304" s="182"/>
      <c r="C304" s="183"/>
      <c r="D304" s="184" t="str">
        <f t="shared" si="135"/>
        <v/>
      </c>
      <c r="E304" s="184" t="str">
        <f t="shared" si="136"/>
        <v/>
      </c>
      <c r="F304" s="184" t="str">
        <f t="shared" si="137"/>
        <v/>
      </c>
      <c r="G304" s="184" t="str">
        <f t="shared" si="138"/>
        <v/>
      </c>
      <c r="H304" s="184" t="str">
        <f t="shared" si="139"/>
        <v/>
      </c>
      <c r="I304" s="185" t="str">
        <f t="shared" si="123"/>
        <v/>
      </c>
      <c r="J304" s="185" t="str">
        <f t="shared" si="124"/>
        <v/>
      </c>
      <c r="K304" s="185" t="str">
        <f t="shared" si="125"/>
        <v/>
      </c>
      <c r="L304" s="186" t="str">
        <f t="shared" si="134"/>
        <v/>
      </c>
    </row>
    <row r="305" spans="1:12" ht="12.75" customHeight="1" x14ac:dyDescent="0.2">
      <c r="A305" s="188"/>
      <c r="B305" s="182"/>
      <c r="C305" s="183"/>
      <c r="D305" s="184" t="str">
        <f t="shared" si="135"/>
        <v/>
      </c>
      <c r="E305" s="184" t="str">
        <f t="shared" si="136"/>
        <v/>
      </c>
      <c r="F305" s="184" t="str">
        <f t="shared" si="137"/>
        <v/>
      </c>
      <c r="G305" s="184" t="str">
        <f t="shared" si="138"/>
        <v/>
      </c>
      <c r="H305" s="184" t="str">
        <f t="shared" si="139"/>
        <v/>
      </c>
      <c r="I305" s="185" t="str">
        <f t="shared" si="123"/>
        <v/>
      </c>
      <c r="J305" s="185" t="str">
        <f t="shared" si="124"/>
        <v/>
      </c>
      <c r="K305" s="185" t="str">
        <f t="shared" si="125"/>
        <v/>
      </c>
      <c r="L305" s="186" t="str">
        <f t="shared" si="134"/>
        <v/>
      </c>
    </row>
    <row r="306" spans="1:12" ht="12.75" customHeight="1" x14ac:dyDescent="0.2">
      <c r="A306" s="188"/>
      <c r="B306" s="182"/>
      <c r="C306" s="183"/>
      <c r="D306" s="184" t="str">
        <f t="shared" si="135"/>
        <v/>
      </c>
      <c r="E306" s="184" t="str">
        <f t="shared" si="136"/>
        <v/>
      </c>
      <c r="F306" s="184" t="str">
        <f t="shared" si="137"/>
        <v/>
      </c>
      <c r="G306" s="184" t="str">
        <f t="shared" si="138"/>
        <v/>
      </c>
      <c r="H306" s="184" t="str">
        <f t="shared" si="139"/>
        <v/>
      </c>
      <c r="I306" s="185" t="str">
        <f t="shared" si="123"/>
        <v/>
      </c>
      <c r="J306" s="185" t="str">
        <f t="shared" si="124"/>
        <v/>
      </c>
      <c r="K306" s="185" t="str">
        <f t="shared" si="125"/>
        <v/>
      </c>
      <c r="L306" s="186" t="str">
        <f t="shared" si="134"/>
        <v/>
      </c>
    </row>
    <row r="307" spans="1:12" ht="12.75" customHeight="1" x14ac:dyDescent="0.2">
      <c r="A307" s="188"/>
      <c r="B307" s="182"/>
      <c r="C307" s="183"/>
      <c r="D307" s="184" t="str">
        <f t="shared" si="135"/>
        <v/>
      </c>
      <c r="E307" s="184" t="str">
        <f t="shared" si="136"/>
        <v/>
      </c>
      <c r="F307" s="184" t="str">
        <f t="shared" si="137"/>
        <v/>
      </c>
      <c r="G307" s="184" t="str">
        <f t="shared" si="138"/>
        <v/>
      </c>
      <c r="H307" s="184" t="str">
        <f t="shared" si="139"/>
        <v/>
      </c>
      <c r="I307" s="185" t="str">
        <f t="shared" si="123"/>
        <v/>
      </c>
      <c r="J307" s="185" t="str">
        <f t="shared" si="124"/>
        <v/>
      </c>
      <c r="K307" s="185" t="str">
        <f t="shared" si="125"/>
        <v/>
      </c>
      <c r="L307" s="186" t="str">
        <f t="shared" si="134"/>
        <v/>
      </c>
    </row>
    <row r="308" spans="1:12" ht="12.75" customHeight="1" x14ac:dyDescent="0.2">
      <c r="A308" s="196"/>
      <c r="B308" s="35" t="s">
        <v>328</v>
      </c>
      <c r="C308" s="189">
        <f t="shared" ref="C308:H308" si="140">SUM(C293:C307)</f>
        <v>0</v>
      </c>
      <c r="D308" s="190">
        <f t="shared" si="140"/>
        <v>0</v>
      </c>
      <c r="E308" s="190">
        <f t="shared" si="140"/>
        <v>0</v>
      </c>
      <c r="F308" s="190">
        <f t="shared" si="140"/>
        <v>0</v>
      </c>
      <c r="G308" s="190">
        <f t="shared" si="140"/>
        <v>0</v>
      </c>
      <c r="H308" s="190">
        <f t="shared" si="140"/>
        <v>0</v>
      </c>
      <c r="I308" s="191">
        <f t="shared" si="123"/>
        <v>0</v>
      </c>
      <c r="J308" s="191">
        <f t="shared" si="124"/>
        <v>0</v>
      </c>
      <c r="K308" s="191">
        <f t="shared" si="125"/>
        <v>0</v>
      </c>
      <c r="L308" s="70">
        <f>SUM(L293:L307)</f>
        <v>0</v>
      </c>
    </row>
    <row r="309" spans="1:12" ht="12.75" customHeight="1" x14ac:dyDescent="0.2">
      <c r="A309" s="196"/>
      <c r="B309" s="35" t="s">
        <v>336</v>
      </c>
      <c r="C309" s="189">
        <v>100</v>
      </c>
      <c r="D309" s="190">
        <f>IF(C308&lt;&gt;0,D308/C308*100,0)</f>
        <v>0</v>
      </c>
      <c r="E309" s="190">
        <f>IF(D308&lt;&gt;0,E308/C308*100,0)</f>
        <v>0</v>
      </c>
      <c r="F309" s="190">
        <f>IF(E308&lt;&gt;0,F308/C308*100,0)</f>
        <v>0</v>
      </c>
      <c r="G309" s="190">
        <f>IF(F308&lt;&gt;0,G308/C308*100,0)</f>
        <v>0</v>
      </c>
      <c r="H309" s="190">
        <f>IF(G308&lt;&gt;0,H308/D308*100,0)</f>
        <v>0</v>
      </c>
      <c r="I309" s="70">
        <f t="shared" si="123"/>
        <v>0</v>
      </c>
      <c r="J309" s="70">
        <f t="shared" si="124"/>
        <v>0</v>
      </c>
      <c r="K309" s="70">
        <f t="shared" si="125"/>
        <v>0</v>
      </c>
      <c r="L309" s="70">
        <f t="shared" ref="L309:L324" si="141">IF(D309&lt;&gt;"",D309/3.6,"")</f>
        <v>0</v>
      </c>
    </row>
    <row r="310" spans="1:12" ht="12.75" customHeight="1" x14ac:dyDescent="0.2">
      <c r="A310" s="188"/>
      <c r="B310" s="182"/>
      <c r="C310" s="183"/>
      <c r="D310" s="184" t="str">
        <f t="shared" ref="D310:D324" si="142">IF($B310&lt;&gt;"",$C310/100*(VLOOKUP($B310,Alimenti,2)),"")</f>
        <v/>
      </c>
      <c r="E310" s="184" t="str">
        <f t="shared" ref="E310:E324" si="143">IF($B310&lt;&gt;"",$C310/100*(VLOOKUP($B310,Alimenti,3)),"")</f>
        <v/>
      </c>
      <c r="F310" s="184" t="str">
        <f t="shared" ref="F310:F324" si="144">IF($B310&lt;&gt;"",$C310/100*(VLOOKUP($B310,Alimenti,4)),"")</f>
        <v/>
      </c>
      <c r="G310" s="184" t="str">
        <f t="shared" ref="G310:G324" si="145">IF($B310&lt;&gt;"",$C310/100*(VLOOKUP($B310,Alimenti,5)),"")</f>
        <v/>
      </c>
      <c r="H310" s="184" t="str">
        <f t="shared" ref="H310:H324" si="146">IF($B310&lt;&gt;"",$C310/100*(VLOOKUP($B310,Alimenti,6)),"")</f>
        <v/>
      </c>
      <c r="I310" s="185" t="str">
        <f t="shared" si="123"/>
        <v/>
      </c>
      <c r="J310" s="185" t="str">
        <f t="shared" si="124"/>
        <v/>
      </c>
      <c r="K310" s="185" t="str">
        <f t="shared" si="125"/>
        <v/>
      </c>
      <c r="L310" s="186" t="str">
        <f t="shared" si="141"/>
        <v/>
      </c>
    </row>
    <row r="311" spans="1:12" ht="12.75" customHeight="1" x14ac:dyDescent="0.2">
      <c r="A311" s="188"/>
      <c r="B311" s="182"/>
      <c r="C311" s="183"/>
      <c r="D311" s="184" t="str">
        <f t="shared" si="142"/>
        <v/>
      </c>
      <c r="E311" s="184" t="str">
        <f t="shared" si="143"/>
        <v/>
      </c>
      <c r="F311" s="184" t="str">
        <f t="shared" si="144"/>
        <v/>
      </c>
      <c r="G311" s="184" t="str">
        <f t="shared" si="145"/>
        <v/>
      </c>
      <c r="H311" s="184" t="str">
        <f t="shared" si="146"/>
        <v/>
      </c>
      <c r="I311" s="185" t="str">
        <f t="shared" si="123"/>
        <v/>
      </c>
      <c r="J311" s="185" t="str">
        <f t="shared" si="124"/>
        <v/>
      </c>
      <c r="K311" s="185" t="str">
        <f t="shared" si="125"/>
        <v/>
      </c>
      <c r="L311" s="186" t="str">
        <f t="shared" si="141"/>
        <v/>
      </c>
    </row>
    <row r="312" spans="1:12" ht="12.75" customHeight="1" x14ac:dyDescent="0.2">
      <c r="A312" s="188"/>
      <c r="B312" s="182"/>
      <c r="C312" s="183"/>
      <c r="D312" s="184" t="str">
        <f t="shared" si="142"/>
        <v/>
      </c>
      <c r="E312" s="184" t="str">
        <f t="shared" si="143"/>
        <v/>
      </c>
      <c r="F312" s="184" t="str">
        <f t="shared" si="144"/>
        <v/>
      </c>
      <c r="G312" s="184" t="str">
        <f t="shared" si="145"/>
        <v/>
      </c>
      <c r="H312" s="184" t="str">
        <f t="shared" si="146"/>
        <v/>
      </c>
      <c r="I312" s="185" t="str">
        <f t="shared" si="123"/>
        <v/>
      </c>
      <c r="J312" s="185" t="str">
        <f t="shared" si="124"/>
        <v/>
      </c>
      <c r="K312" s="185" t="str">
        <f t="shared" si="125"/>
        <v/>
      </c>
      <c r="L312" s="186" t="str">
        <f t="shared" si="141"/>
        <v/>
      </c>
    </row>
    <row r="313" spans="1:12" ht="12.75" customHeight="1" x14ac:dyDescent="0.2">
      <c r="A313" s="188"/>
      <c r="B313" s="182"/>
      <c r="C313" s="183"/>
      <c r="D313" s="184" t="str">
        <f t="shared" si="142"/>
        <v/>
      </c>
      <c r="E313" s="184" t="str">
        <f t="shared" si="143"/>
        <v/>
      </c>
      <c r="F313" s="184" t="str">
        <f t="shared" si="144"/>
        <v/>
      </c>
      <c r="G313" s="184" t="str">
        <f t="shared" si="145"/>
        <v/>
      </c>
      <c r="H313" s="184" t="str">
        <f t="shared" si="146"/>
        <v/>
      </c>
      <c r="I313" s="185" t="str">
        <f t="shared" si="123"/>
        <v/>
      </c>
      <c r="J313" s="185" t="str">
        <f t="shared" si="124"/>
        <v/>
      </c>
      <c r="K313" s="185" t="str">
        <f t="shared" si="125"/>
        <v/>
      </c>
      <c r="L313" s="186" t="str">
        <f t="shared" si="141"/>
        <v/>
      </c>
    </row>
    <row r="314" spans="1:12" ht="12.75" customHeight="1" x14ac:dyDescent="0.2">
      <c r="A314" s="188"/>
      <c r="B314" s="182"/>
      <c r="C314" s="183"/>
      <c r="D314" s="184" t="str">
        <f t="shared" si="142"/>
        <v/>
      </c>
      <c r="E314" s="184" t="str">
        <f t="shared" si="143"/>
        <v/>
      </c>
      <c r="F314" s="184" t="str">
        <f t="shared" si="144"/>
        <v/>
      </c>
      <c r="G314" s="184" t="str">
        <f t="shared" si="145"/>
        <v/>
      </c>
      <c r="H314" s="184" t="str">
        <f t="shared" si="146"/>
        <v/>
      </c>
      <c r="I314" s="185" t="str">
        <f t="shared" si="123"/>
        <v/>
      </c>
      <c r="J314" s="185" t="str">
        <f t="shared" si="124"/>
        <v/>
      </c>
      <c r="K314" s="185" t="str">
        <f t="shared" si="125"/>
        <v/>
      </c>
      <c r="L314" s="186" t="str">
        <f t="shared" si="141"/>
        <v/>
      </c>
    </row>
    <row r="315" spans="1:12" ht="12.75" customHeight="1" x14ac:dyDescent="0.2">
      <c r="A315" s="188"/>
      <c r="B315" s="182"/>
      <c r="C315" s="183"/>
      <c r="D315" s="184" t="str">
        <f t="shared" si="142"/>
        <v/>
      </c>
      <c r="E315" s="184" t="str">
        <f t="shared" si="143"/>
        <v/>
      </c>
      <c r="F315" s="184" t="str">
        <f t="shared" si="144"/>
        <v/>
      </c>
      <c r="G315" s="184" t="str">
        <f t="shared" si="145"/>
        <v/>
      </c>
      <c r="H315" s="184" t="str">
        <f t="shared" si="146"/>
        <v/>
      </c>
      <c r="I315" s="185" t="str">
        <f t="shared" si="123"/>
        <v/>
      </c>
      <c r="J315" s="185" t="str">
        <f t="shared" si="124"/>
        <v/>
      </c>
      <c r="K315" s="185" t="str">
        <f t="shared" si="125"/>
        <v/>
      </c>
      <c r="L315" s="186" t="str">
        <f t="shared" si="141"/>
        <v/>
      </c>
    </row>
    <row r="316" spans="1:12" ht="12.75" customHeight="1" x14ac:dyDescent="0.2">
      <c r="A316" s="188"/>
      <c r="B316" s="182"/>
      <c r="C316" s="183"/>
      <c r="D316" s="184" t="str">
        <f t="shared" si="142"/>
        <v/>
      </c>
      <c r="E316" s="184" t="str">
        <f t="shared" si="143"/>
        <v/>
      </c>
      <c r="F316" s="184" t="str">
        <f t="shared" si="144"/>
        <v/>
      </c>
      <c r="G316" s="184" t="str">
        <f t="shared" si="145"/>
        <v/>
      </c>
      <c r="H316" s="184" t="str">
        <f t="shared" si="146"/>
        <v/>
      </c>
      <c r="I316" s="185" t="str">
        <f t="shared" si="123"/>
        <v/>
      </c>
      <c r="J316" s="185" t="str">
        <f t="shared" si="124"/>
        <v/>
      </c>
      <c r="K316" s="185" t="str">
        <f t="shared" si="125"/>
        <v/>
      </c>
      <c r="L316" s="186" t="str">
        <f t="shared" si="141"/>
        <v/>
      </c>
    </row>
    <row r="317" spans="1:12" ht="12.75" customHeight="1" x14ac:dyDescent="0.2">
      <c r="A317" s="188"/>
      <c r="B317" s="182"/>
      <c r="C317" s="183"/>
      <c r="D317" s="184" t="str">
        <f t="shared" si="142"/>
        <v/>
      </c>
      <c r="E317" s="184" t="str">
        <f t="shared" si="143"/>
        <v/>
      </c>
      <c r="F317" s="184" t="str">
        <f t="shared" si="144"/>
        <v/>
      </c>
      <c r="G317" s="184" t="str">
        <f t="shared" si="145"/>
        <v/>
      </c>
      <c r="H317" s="184" t="str">
        <f t="shared" si="146"/>
        <v/>
      </c>
      <c r="I317" s="185" t="str">
        <f t="shared" si="123"/>
        <v/>
      </c>
      <c r="J317" s="185" t="str">
        <f t="shared" si="124"/>
        <v/>
      </c>
      <c r="K317" s="185" t="str">
        <f t="shared" si="125"/>
        <v/>
      </c>
      <c r="L317" s="186" t="str">
        <f t="shared" si="141"/>
        <v/>
      </c>
    </row>
    <row r="318" spans="1:12" ht="12.75" customHeight="1" x14ac:dyDescent="0.2">
      <c r="A318" s="188"/>
      <c r="B318" s="182"/>
      <c r="C318" s="183"/>
      <c r="D318" s="184" t="str">
        <f t="shared" si="142"/>
        <v/>
      </c>
      <c r="E318" s="184" t="str">
        <f t="shared" si="143"/>
        <v/>
      </c>
      <c r="F318" s="184" t="str">
        <f t="shared" si="144"/>
        <v/>
      </c>
      <c r="G318" s="184" t="str">
        <f t="shared" si="145"/>
        <v/>
      </c>
      <c r="H318" s="184" t="str">
        <f t="shared" si="146"/>
        <v/>
      </c>
      <c r="I318" s="185" t="str">
        <f t="shared" si="123"/>
        <v/>
      </c>
      <c r="J318" s="185" t="str">
        <f t="shared" si="124"/>
        <v/>
      </c>
      <c r="K318" s="185" t="str">
        <f t="shared" si="125"/>
        <v/>
      </c>
      <c r="L318" s="186" t="str">
        <f t="shared" si="141"/>
        <v/>
      </c>
    </row>
    <row r="319" spans="1:12" ht="12.75" customHeight="1" x14ac:dyDescent="0.2">
      <c r="A319" s="188"/>
      <c r="B319" s="182"/>
      <c r="C319" s="183"/>
      <c r="D319" s="184" t="str">
        <f t="shared" si="142"/>
        <v/>
      </c>
      <c r="E319" s="184" t="str">
        <f t="shared" si="143"/>
        <v/>
      </c>
      <c r="F319" s="184" t="str">
        <f t="shared" si="144"/>
        <v/>
      </c>
      <c r="G319" s="184" t="str">
        <f t="shared" si="145"/>
        <v/>
      </c>
      <c r="H319" s="184" t="str">
        <f t="shared" si="146"/>
        <v/>
      </c>
      <c r="I319" s="185" t="str">
        <f t="shared" si="123"/>
        <v/>
      </c>
      <c r="J319" s="185" t="str">
        <f t="shared" si="124"/>
        <v/>
      </c>
      <c r="K319" s="185" t="str">
        <f t="shared" si="125"/>
        <v/>
      </c>
      <c r="L319" s="186" t="str">
        <f t="shared" si="141"/>
        <v/>
      </c>
    </row>
    <row r="320" spans="1:12" ht="12.75" customHeight="1" x14ac:dyDescent="0.2">
      <c r="A320" s="188"/>
      <c r="B320" s="182"/>
      <c r="C320" s="183"/>
      <c r="D320" s="184" t="str">
        <f t="shared" si="142"/>
        <v/>
      </c>
      <c r="E320" s="184" t="str">
        <f t="shared" si="143"/>
        <v/>
      </c>
      <c r="F320" s="184" t="str">
        <f t="shared" si="144"/>
        <v/>
      </c>
      <c r="G320" s="184" t="str">
        <f t="shared" si="145"/>
        <v/>
      </c>
      <c r="H320" s="184" t="str">
        <f t="shared" si="146"/>
        <v/>
      </c>
      <c r="I320" s="185" t="str">
        <f t="shared" si="123"/>
        <v/>
      </c>
      <c r="J320" s="185" t="str">
        <f t="shared" si="124"/>
        <v/>
      </c>
      <c r="K320" s="185" t="str">
        <f t="shared" si="125"/>
        <v/>
      </c>
      <c r="L320" s="186" t="str">
        <f t="shared" si="141"/>
        <v/>
      </c>
    </row>
    <row r="321" spans="1:12" ht="12.75" customHeight="1" x14ac:dyDescent="0.2">
      <c r="A321" s="188"/>
      <c r="B321" s="182"/>
      <c r="C321" s="183"/>
      <c r="D321" s="184" t="str">
        <f t="shared" si="142"/>
        <v/>
      </c>
      <c r="E321" s="184" t="str">
        <f t="shared" si="143"/>
        <v/>
      </c>
      <c r="F321" s="184" t="str">
        <f t="shared" si="144"/>
        <v/>
      </c>
      <c r="G321" s="184" t="str">
        <f t="shared" si="145"/>
        <v/>
      </c>
      <c r="H321" s="184" t="str">
        <f t="shared" si="146"/>
        <v/>
      </c>
      <c r="I321" s="185" t="str">
        <f t="shared" si="123"/>
        <v/>
      </c>
      <c r="J321" s="185" t="str">
        <f t="shared" si="124"/>
        <v/>
      </c>
      <c r="K321" s="185" t="str">
        <f t="shared" si="125"/>
        <v/>
      </c>
      <c r="L321" s="186" t="str">
        <f t="shared" si="141"/>
        <v/>
      </c>
    </row>
    <row r="322" spans="1:12" ht="12.75" customHeight="1" x14ac:dyDescent="0.2">
      <c r="A322" s="188"/>
      <c r="B322" s="182"/>
      <c r="C322" s="183"/>
      <c r="D322" s="184" t="str">
        <f t="shared" si="142"/>
        <v/>
      </c>
      <c r="E322" s="184" t="str">
        <f t="shared" si="143"/>
        <v/>
      </c>
      <c r="F322" s="184" t="str">
        <f t="shared" si="144"/>
        <v/>
      </c>
      <c r="G322" s="184" t="str">
        <f t="shared" si="145"/>
        <v/>
      </c>
      <c r="H322" s="184" t="str">
        <f t="shared" si="146"/>
        <v/>
      </c>
      <c r="I322" s="185" t="str">
        <f t="shared" si="123"/>
        <v/>
      </c>
      <c r="J322" s="185" t="str">
        <f t="shared" si="124"/>
        <v/>
      </c>
      <c r="K322" s="185" t="str">
        <f t="shared" si="125"/>
        <v/>
      </c>
      <c r="L322" s="186" t="str">
        <f t="shared" si="141"/>
        <v/>
      </c>
    </row>
    <row r="323" spans="1:12" ht="12.75" customHeight="1" x14ac:dyDescent="0.2">
      <c r="A323" s="188"/>
      <c r="B323" s="182"/>
      <c r="C323" s="183"/>
      <c r="D323" s="184" t="str">
        <f t="shared" si="142"/>
        <v/>
      </c>
      <c r="E323" s="184" t="str">
        <f t="shared" si="143"/>
        <v/>
      </c>
      <c r="F323" s="184" t="str">
        <f t="shared" si="144"/>
        <v/>
      </c>
      <c r="G323" s="184" t="str">
        <f t="shared" si="145"/>
        <v/>
      </c>
      <c r="H323" s="184" t="str">
        <f t="shared" si="146"/>
        <v/>
      </c>
      <c r="I323" s="185" t="str">
        <f t="shared" si="123"/>
        <v/>
      </c>
      <c r="J323" s="185" t="str">
        <f t="shared" si="124"/>
        <v/>
      </c>
      <c r="K323" s="185" t="str">
        <f t="shared" si="125"/>
        <v/>
      </c>
      <c r="L323" s="186" t="str">
        <f t="shared" si="141"/>
        <v/>
      </c>
    </row>
    <row r="324" spans="1:12" ht="12.75" customHeight="1" x14ac:dyDescent="0.2">
      <c r="A324" s="188"/>
      <c r="B324" s="182"/>
      <c r="C324" s="183"/>
      <c r="D324" s="184" t="str">
        <f t="shared" si="142"/>
        <v/>
      </c>
      <c r="E324" s="184" t="str">
        <f t="shared" si="143"/>
        <v/>
      </c>
      <c r="F324" s="184" t="str">
        <f t="shared" si="144"/>
        <v/>
      </c>
      <c r="G324" s="184" t="str">
        <f t="shared" si="145"/>
        <v/>
      </c>
      <c r="H324" s="184" t="str">
        <f t="shared" si="146"/>
        <v/>
      </c>
      <c r="I324" s="185" t="str">
        <f t="shared" ref="I324:I387" si="147">IF(E324&lt;&gt;"",ROUND(E324/7,0),"")</f>
        <v/>
      </c>
      <c r="J324" s="185" t="str">
        <f t="shared" ref="J324:J387" si="148">IF(F324&lt;&gt;"",ROUND(F324/9,0),"")</f>
        <v/>
      </c>
      <c r="K324" s="185" t="str">
        <f t="shared" ref="K324:K387" si="149">IF(G324&lt;&gt;"",ROUND(G324/3,0),"")</f>
        <v/>
      </c>
      <c r="L324" s="186" t="str">
        <f t="shared" si="141"/>
        <v/>
      </c>
    </row>
    <row r="325" spans="1:12" ht="12.75" customHeight="1" x14ac:dyDescent="0.2">
      <c r="A325" s="196"/>
      <c r="B325" s="35" t="s">
        <v>328</v>
      </c>
      <c r="C325" s="189">
        <f t="shared" ref="C325:H325" si="150">SUM(C310:C324)</f>
        <v>0</v>
      </c>
      <c r="D325" s="190">
        <f t="shared" si="150"/>
        <v>0</v>
      </c>
      <c r="E325" s="190">
        <f t="shared" si="150"/>
        <v>0</v>
      </c>
      <c r="F325" s="190">
        <f t="shared" si="150"/>
        <v>0</v>
      </c>
      <c r="G325" s="190">
        <f t="shared" si="150"/>
        <v>0</v>
      </c>
      <c r="H325" s="190">
        <f t="shared" si="150"/>
        <v>0</v>
      </c>
      <c r="I325" s="191">
        <f t="shared" si="147"/>
        <v>0</v>
      </c>
      <c r="J325" s="191">
        <f t="shared" si="148"/>
        <v>0</v>
      </c>
      <c r="K325" s="191">
        <f t="shared" si="149"/>
        <v>0</v>
      </c>
      <c r="L325" s="70">
        <f>SUM(L310:L324)</f>
        <v>0</v>
      </c>
    </row>
    <row r="326" spans="1:12" ht="12.75" customHeight="1" x14ac:dyDescent="0.2">
      <c r="A326" s="196"/>
      <c r="B326" s="35" t="s">
        <v>336</v>
      </c>
      <c r="C326" s="189">
        <v>100</v>
      </c>
      <c r="D326" s="190">
        <f>IF(C325&lt;&gt;0,D325/C325*100,0)</f>
        <v>0</v>
      </c>
      <c r="E326" s="190">
        <f>IF(D325&lt;&gt;0,E325/C325*100,0)</f>
        <v>0</v>
      </c>
      <c r="F326" s="190">
        <f>IF(E325&lt;&gt;0,F325/C325*100,0)</f>
        <v>0</v>
      </c>
      <c r="G326" s="190">
        <f>IF(F325&lt;&gt;0,G325/C325*100,0)</f>
        <v>0</v>
      </c>
      <c r="H326" s="190">
        <f>IF(G325&lt;&gt;0,H325/D325*100,0)</f>
        <v>0</v>
      </c>
      <c r="I326" s="70">
        <f t="shared" si="147"/>
        <v>0</v>
      </c>
      <c r="J326" s="70">
        <f t="shared" si="148"/>
        <v>0</v>
      </c>
      <c r="K326" s="70">
        <f t="shared" si="149"/>
        <v>0</v>
      </c>
      <c r="L326" s="70">
        <f t="shared" ref="L326:L341" si="151">IF(D326&lt;&gt;"",D326/3.6,"")</f>
        <v>0</v>
      </c>
    </row>
    <row r="327" spans="1:12" ht="12.75" customHeight="1" x14ac:dyDescent="0.2">
      <c r="A327" s="188"/>
      <c r="B327" s="182"/>
      <c r="C327" s="183"/>
      <c r="D327" s="184" t="str">
        <f t="shared" ref="D327:D341" si="152">IF($B327&lt;&gt;"",$C327/100*(VLOOKUP($B327,Alimenti,2)),"")</f>
        <v/>
      </c>
      <c r="E327" s="184" t="str">
        <f t="shared" ref="E327:E341" si="153">IF($B327&lt;&gt;"",$C327/100*(VLOOKUP($B327,Alimenti,3)),"")</f>
        <v/>
      </c>
      <c r="F327" s="184" t="str">
        <f t="shared" ref="F327:F341" si="154">IF($B327&lt;&gt;"",$C327/100*(VLOOKUP($B327,Alimenti,4)),"")</f>
        <v/>
      </c>
      <c r="G327" s="184" t="str">
        <f t="shared" ref="G327:G341" si="155">IF($B327&lt;&gt;"",$C327/100*(VLOOKUP($B327,Alimenti,5)),"")</f>
        <v/>
      </c>
      <c r="H327" s="184" t="str">
        <f t="shared" ref="H327:H341" si="156">IF($B327&lt;&gt;"",$C327/100*(VLOOKUP($B327,Alimenti,6)),"")</f>
        <v/>
      </c>
      <c r="I327" s="185" t="str">
        <f t="shared" si="147"/>
        <v/>
      </c>
      <c r="J327" s="185" t="str">
        <f t="shared" si="148"/>
        <v/>
      </c>
      <c r="K327" s="185" t="str">
        <f t="shared" si="149"/>
        <v/>
      </c>
      <c r="L327" s="186" t="str">
        <f t="shared" si="151"/>
        <v/>
      </c>
    </row>
    <row r="328" spans="1:12" ht="12.75" customHeight="1" x14ac:dyDescent="0.2">
      <c r="A328" s="188"/>
      <c r="B328" s="182"/>
      <c r="C328" s="183"/>
      <c r="D328" s="184" t="str">
        <f t="shared" si="152"/>
        <v/>
      </c>
      <c r="E328" s="184" t="str">
        <f t="shared" si="153"/>
        <v/>
      </c>
      <c r="F328" s="184" t="str">
        <f t="shared" si="154"/>
        <v/>
      </c>
      <c r="G328" s="184" t="str">
        <f t="shared" si="155"/>
        <v/>
      </c>
      <c r="H328" s="184" t="str">
        <f t="shared" si="156"/>
        <v/>
      </c>
      <c r="I328" s="185" t="str">
        <f t="shared" si="147"/>
        <v/>
      </c>
      <c r="J328" s="185" t="str">
        <f t="shared" si="148"/>
        <v/>
      </c>
      <c r="K328" s="185" t="str">
        <f t="shared" si="149"/>
        <v/>
      </c>
      <c r="L328" s="186" t="str">
        <f t="shared" si="151"/>
        <v/>
      </c>
    </row>
    <row r="329" spans="1:12" ht="12.75" customHeight="1" x14ac:dyDescent="0.2">
      <c r="A329" s="188"/>
      <c r="B329" s="182"/>
      <c r="C329" s="183"/>
      <c r="D329" s="184" t="str">
        <f t="shared" si="152"/>
        <v/>
      </c>
      <c r="E329" s="184" t="str">
        <f t="shared" si="153"/>
        <v/>
      </c>
      <c r="F329" s="184" t="str">
        <f t="shared" si="154"/>
        <v/>
      </c>
      <c r="G329" s="184" t="str">
        <f t="shared" si="155"/>
        <v/>
      </c>
      <c r="H329" s="184" t="str">
        <f t="shared" si="156"/>
        <v/>
      </c>
      <c r="I329" s="185" t="str">
        <f t="shared" si="147"/>
        <v/>
      </c>
      <c r="J329" s="185" t="str">
        <f t="shared" si="148"/>
        <v/>
      </c>
      <c r="K329" s="185" t="str">
        <f t="shared" si="149"/>
        <v/>
      </c>
      <c r="L329" s="186" t="str">
        <f t="shared" si="151"/>
        <v/>
      </c>
    </row>
    <row r="330" spans="1:12" ht="12.75" customHeight="1" x14ac:dyDescent="0.2">
      <c r="A330" s="188"/>
      <c r="B330" s="182"/>
      <c r="C330" s="183"/>
      <c r="D330" s="184" t="str">
        <f t="shared" si="152"/>
        <v/>
      </c>
      <c r="E330" s="184" t="str">
        <f t="shared" si="153"/>
        <v/>
      </c>
      <c r="F330" s="184" t="str">
        <f t="shared" si="154"/>
        <v/>
      </c>
      <c r="G330" s="184" t="str">
        <f t="shared" si="155"/>
        <v/>
      </c>
      <c r="H330" s="184" t="str">
        <f t="shared" si="156"/>
        <v/>
      </c>
      <c r="I330" s="185" t="str">
        <f t="shared" si="147"/>
        <v/>
      </c>
      <c r="J330" s="185" t="str">
        <f t="shared" si="148"/>
        <v/>
      </c>
      <c r="K330" s="185" t="str">
        <f t="shared" si="149"/>
        <v/>
      </c>
      <c r="L330" s="186" t="str">
        <f t="shared" si="151"/>
        <v/>
      </c>
    </row>
    <row r="331" spans="1:12" ht="12.75" customHeight="1" x14ac:dyDescent="0.2">
      <c r="A331" s="188"/>
      <c r="B331" s="182"/>
      <c r="C331" s="183"/>
      <c r="D331" s="184" t="str">
        <f t="shared" si="152"/>
        <v/>
      </c>
      <c r="E331" s="184" t="str">
        <f t="shared" si="153"/>
        <v/>
      </c>
      <c r="F331" s="184" t="str">
        <f t="shared" si="154"/>
        <v/>
      </c>
      <c r="G331" s="184" t="str">
        <f t="shared" si="155"/>
        <v/>
      </c>
      <c r="H331" s="184" t="str">
        <f t="shared" si="156"/>
        <v/>
      </c>
      <c r="I331" s="185" t="str">
        <f t="shared" si="147"/>
        <v/>
      </c>
      <c r="J331" s="185" t="str">
        <f t="shared" si="148"/>
        <v/>
      </c>
      <c r="K331" s="185" t="str">
        <f t="shared" si="149"/>
        <v/>
      </c>
      <c r="L331" s="186" t="str">
        <f t="shared" si="151"/>
        <v/>
      </c>
    </row>
    <row r="332" spans="1:12" ht="12.75" customHeight="1" x14ac:dyDescent="0.2">
      <c r="A332" s="188"/>
      <c r="B332" s="182"/>
      <c r="C332" s="183"/>
      <c r="D332" s="184" t="str">
        <f t="shared" si="152"/>
        <v/>
      </c>
      <c r="E332" s="184" t="str">
        <f t="shared" si="153"/>
        <v/>
      </c>
      <c r="F332" s="184" t="str">
        <f t="shared" si="154"/>
        <v/>
      </c>
      <c r="G332" s="184" t="str">
        <f t="shared" si="155"/>
        <v/>
      </c>
      <c r="H332" s="184" t="str">
        <f t="shared" si="156"/>
        <v/>
      </c>
      <c r="I332" s="185" t="str">
        <f t="shared" si="147"/>
        <v/>
      </c>
      <c r="J332" s="185" t="str">
        <f t="shared" si="148"/>
        <v/>
      </c>
      <c r="K332" s="185" t="str">
        <f t="shared" si="149"/>
        <v/>
      </c>
      <c r="L332" s="186" t="str">
        <f t="shared" si="151"/>
        <v/>
      </c>
    </row>
    <row r="333" spans="1:12" ht="12.75" customHeight="1" x14ac:dyDescent="0.2">
      <c r="A333" s="188"/>
      <c r="B333" s="182"/>
      <c r="C333" s="183"/>
      <c r="D333" s="184" t="str">
        <f t="shared" si="152"/>
        <v/>
      </c>
      <c r="E333" s="184" t="str">
        <f t="shared" si="153"/>
        <v/>
      </c>
      <c r="F333" s="184" t="str">
        <f t="shared" si="154"/>
        <v/>
      </c>
      <c r="G333" s="184" t="str">
        <f t="shared" si="155"/>
        <v/>
      </c>
      <c r="H333" s="184" t="str">
        <f t="shared" si="156"/>
        <v/>
      </c>
      <c r="I333" s="185" t="str">
        <f t="shared" si="147"/>
        <v/>
      </c>
      <c r="J333" s="185" t="str">
        <f t="shared" si="148"/>
        <v/>
      </c>
      <c r="K333" s="185" t="str">
        <f t="shared" si="149"/>
        <v/>
      </c>
      <c r="L333" s="186" t="str">
        <f t="shared" si="151"/>
        <v/>
      </c>
    </row>
    <row r="334" spans="1:12" ht="12.75" customHeight="1" x14ac:dyDescent="0.2">
      <c r="A334" s="188"/>
      <c r="B334" s="182"/>
      <c r="C334" s="183"/>
      <c r="D334" s="184" t="str">
        <f t="shared" si="152"/>
        <v/>
      </c>
      <c r="E334" s="184" t="str">
        <f t="shared" si="153"/>
        <v/>
      </c>
      <c r="F334" s="184" t="str">
        <f t="shared" si="154"/>
        <v/>
      </c>
      <c r="G334" s="184" t="str">
        <f t="shared" si="155"/>
        <v/>
      </c>
      <c r="H334" s="184" t="str">
        <f t="shared" si="156"/>
        <v/>
      </c>
      <c r="I334" s="185" t="str">
        <f t="shared" si="147"/>
        <v/>
      </c>
      <c r="J334" s="185" t="str">
        <f t="shared" si="148"/>
        <v/>
      </c>
      <c r="K334" s="185" t="str">
        <f t="shared" si="149"/>
        <v/>
      </c>
      <c r="L334" s="186" t="str">
        <f t="shared" si="151"/>
        <v/>
      </c>
    </row>
    <row r="335" spans="1:12" ht="12.75" customHeight="1" x14ac:dyDescent="0.2">
      <c r="A335" s="188"/>
      <c r="B335" s="182"/>
      <c r="C335" s="183"/>
      <c r="D335" s="184" t="str">
        <f t="shared" si="152"/>
        <v/>
      </c>
      <c r="E335" s="184" t="str">
        <f t="shared" si="153"/>
        <v/>
      </c>
      <c r="F335" s="184" t="str">
        <f t="shared" si="154"/>
        <v/>
      </c>
      <c r="G335" s="184" t="str">
        <f t="shared" si="155"/>
        <v/>
      </c>
      <c r="H335" s="184" t="str">
        <f t="shared" si="156"/>
        <v/>
      </c>
      <c r="I335" s="185" t="str">
        <f t="shared" si="147"/>
        <v/>
      </c>
      <c r="J335" s="185" t="str">
        <f t="shared" si="148"/>
        <v/>
      </c>
      <c r="K335" s="185" t="str">
        <f t="shared" si="149"/>
        <v/>
      </c>
      <c r="L335" s="186" t="str">
        <f t="shared" si="151"/>
        <v/>
      </c>
    </row>
    <row r="336" spans="1:12" ht="12.75" customHeight="1" x14ac:dyDescent="0.2">
      <c r="A336" s="188"/>
      <c r="B336" s="182"/>
      <c r="C336" s="183"/>
      <c r="D336" s="184" t="str">
        <f t="shared" si="152"/>
        <v/>
      </c>
      <c r="E336" s="184" t="str">
        <f t="shared" si="153"/>
        <v/>
      </c>
      <c r="F336" s="184" t="str">
        <f t="shared" si="154"/>
        <v/>
      </c>
      <c r="G336" s="184" t="str">
        <f t="shared" si="155"/>
        <v/>
      </c>
      <c r="H336" s="184" t="str">
        <f t="shared" si="156"/>
        <v/>
      </c>
      <c r="I336" s="185" t="str">
        <f t="shared" si="147"/>
        <v/>
      </c>
      <c r="J336" s="185" t="str">
        <f t="shared" si="148"/>
        <v/>
      </c>
      <c r="K336" s="185" t="str">
        <f t="shared" si="149"/>
        <v/>
      </c>
      <c r="L336" s="186" t="str">
        <f t="shared" si="151"/>
        <v/>
      </c>
    </row>
    <row r="337" spans="1:12" ht="12.75" customHeight="1" x14ac:dyDescent="0.2">
      <c r="A337" s="188"/>
      <c r="B337" s="182"/>
      <c r="C337" s="183"/>
      <c r="D337" s="184" t="str">
        <f t="shared" si="152"/>
        <v/>
      </c>
      <c r="E337" s="184" t="str">
        <f t="shared" si="153"/>
        <v/>
      </c>
      <c r="F337" s="184" t="str">
        <f t="shared" si="154"/>
        <v/>
      </c>
      <c r="G337" s="184" t="str">
        <f t="shared" si="155"/>
        <v/>
      </c>
      <c r="H337" s="184" t="str">
        <f t="shared" si="156"/>
        <v/>
      </c>
      <c r="I337" s="185" t="str">
        <f t="shared" si="147"/>
        <v/>
      </c>
      <c r="J337" s="185" t="str">
        <f t="shared" si="148"/>
        <v/>
      </c>
      <c r="K337" s="185" t="str">
        <f t="shared" si="149"/>
        <v/>
      </c>
      <c r="L337" s="186" t="str">
        <f t="shared" si="151"/>
        <v/>
      </c>
    </row>
    <row r="338" spans="1:12" ht="12.75" customHeight="1" x14ac:dyDescent="0.2">
      <c r="A338" s="188"/>
      <c r="B338" s="182"/>
      <c r="C338" s="183"/>
      <c r="D338" s="184" t="str">
        <f t="shared" si="152"/>
        <v/>
      </c>
      <c r="E338" s="184" t="str">
        <f t="shared" si="153"/>
        <v/>
      </c>
      <c r="F338" s="184" t="str">
        <f t="shared" si="154"/>
        <v/>
      </c>
      <c r="G338" s="184" t="str">
        <f t="shared" si="155"/>
        <v/>
      </c>
      <c r="H338" s="184" t="str">
        <f t="shared" si="156"/>
        <v/>
      </c>
      <c r="I338" s="185" t="str">
        <f t="shared" si="147"/>
        <v/>
      </c>
      <c r="J338" s="185" t="str">
        <f t="shared" si="148"/>
        <v/>
      </c>
      <c r="K338" s="185" t="str">
        <f t="shared" si="149"/>
        <v/>
      </c>
      <c r="L338" s="186" t="str">
        <f t="shared" si="151"/>
        <v/>
      </c>
    </row>
    <row r="339" spans="1:12" ht="12.75" customHeight="1" x14ac:dyDescent="0.2">
      <c r="A339" s="188"/>
      <c r="B339" s="182"/>
      <c r="C339" s="183"/>
      <c r="D339" s="184" t="str">
        <f t="shared" si="152"/>
        <v/>
      </c>
      <c r="E339" s="184" t="str">
        <f t="shared" si="153"/>
        <v/>
      </c>
      <c r="F339" s="184" t="str">
        <f t="shared" si="154"/>
        <v/>
      </c>
      <c r="G339" s="184" t="str">
        <f t="shared" si="155"/>
        <v/>
      </c>
      <c r="H339" s="184" t="str">
        <f t="shared" si="156"/>
        <v/>
      </c>
      <c r="I339" s="185" t="str">
        <f t="shared" si="147"/>
        <v/>
      </c>
      <c r="J339" s="185" t="str">
        <f t="shared" si="148"/>
        <v/>
      </c>
      <c r="K339" s="185" t="str">
        <f t="shared" si="149"/>
        <v/>
      </c>
      <c r="L339" s="186" t="str">
        <f t="shared" si="151"/>
        <v/>
      </c>
    </row>
    <row r="340" spans="1:12" ht="12.75" customHeight="1" x14ac:dyDescent="0.2">
      <c r="A340" s="188"/>
      <c r="B340" s="182"/>
      <c r="C340" s="183"/>
      <c r="D340" s="184" t="str">
        <f t="shared" si="152"/>
        <v/>
      </c>
      <c r="E340" s="184" t="str">
        <f t="shared" si="153"/>
        <v/>
      </c>
      <c r="F340" s="184" t="str">
        <f t="shared" si="154"/>
        <v/>
      </c>
      <c r="G340" s="184" t="str">
        <f t="shared" si="155"/>
        <v/>
      </c>
      <c r="H340" s="184" t="str">
        <f t="shared" si="156"/>
        <v/>
      </c>
      <c r="I340" s="185" t="str">
        <f t="shared" si="147"/>
        <v/>
      </c>
      <c r="J340" s="185" t="str">
        <f t="shared" si="148"/>
        <v/>
      </c>
      <c r="K340" s="185" t="str">
        <f t="shared" si="149"/>
        <v/>
      </c>
      <c r="L340" s="186" t="str">
        <f t="shared" si="151"/>
        <v/>
      </c>
    </row>
    <row r="341" spans="1:12" ht="12.75" customHeight="1" x14ac:dyDescent="0.2">
      <c r="A341" s="188"/>
      <c r="B341" s="182"/>
      <c r="C341" s="183"/>
      <c r="D341" s="184" t="str">
        <f t="shared" si="152"/>
        <v/>
      </c>
      <c r="E341" s="184" t="str">
        <f t="shared" si="153"/>
        <v/>
      </c>
      <c r="F341" s="184" t="str">
        <f t="shared" si="154"/>
        <v/>
      </c>
      <c r="G341" s="184" t="str">
        <f t="shared" si="155"/>
        <v/>
      </c>
      <c r="H341" s="184" t="str">
        <f t="shared" si="156"/>
        <v/>
      </c>
      <c r="I341" s="185" t="str">
        <f t="shared" si="147"/>
        <v/>
      </c>
      <c r="J341" s="185" t="str">
        <f t="shared" si="148"/>
        <v/>
      </c>
      <c r="K341" s="185" t="str">
        <f t="shared" si="149"/>
        <v/>
      </c>
      <c r="L341" s="186" t="str">
        <f t="shared" si="151"/>
        <v/>
      </c>
    </row>
    <row r="342" spans="1:12" ht="12.75" customHeight="1" x14ac:dyDescent="0.2">
      <c r="A342" s="196"/>
      <c r="B342" s="35" t="s">
        <v>328</v>
      </c>
      <c r="C342" s="189">
        <f t="shared" ref="C342:H342" si="157">SUM(C327:C341)</f>
        <v>0</v>
      </c>
      <c r="D342" s="190">
        <f t="shared" si="157"/>
        <v>0</v>
      </c>
      <c r="E342" s="190">
        <f t="shared" si="157"/>
        <v>0</v>
      </c>
      <c r="F342" s="190">
        <f t="shared" si="157"/>
        <v>0</v>
      </c>
      <c r="G342" s="190">
        <f t="shared" si="157"/>
        <v>0</v>
      </c>
      <c r="H342" s="190">
        <f t="shared" si="157"/>
        <v>0</v>
      </c>
      <c r="I342" s="191">
        <f t="shared" si="147"/>
        <v>0</v>
      </c>
      <c r="J342" s="191">
        <f t="shared" si="148"/>
        <v>0</v>
      </c>
      <c r="K342" s="191">
        <f t="shared" si="149"/>
        <v>0</v>
      </c>
      <c r="L342" s="70">
        <f>SUM(L327:L341)</f>
        <v>0</v>
      </c>
    </row>
    <row r="343" spans="1:12" ht="12.75" customHeight="1" x14ac:dyDescent="0.2">
      <c r="A343" s="196"/>
      <c r="B343" s="35" t="s">
        <v>336</v>
      </c>
      <c r="C343" s="189">
        <v>100</v>
      </c>
      <c r="D343" s="190">
        <f>IF(C342&lt;&gt;0,D342/C342*100,0)</f>
        <v>0</v>
      </c>
      <c r="E343" s="190">
        <f>IF(D342&lt;&gt;0,E342/C342*100,0)</f>
        <v>0</v>
      </c>
      <c r="F343" s="190">
        <f>IF(E342&lt;&gt;0,F342/C342*100,0)</f>
        <v>0</v>
      </c>
      <c r="G343" s="190">
        <f>IF(F342&lt;&gt;0,G342/C342*100,0)</f>
        <v>0</v>
      </c>
      <c r="H343" s="190">
        <f>IF(G342&lt;&gt;0,H342/D342*100,0)</f>
        <v>0</v>
      </c>
      <c r="I343" s="70">
        <f t="shared" si="147"/>
        <v>0</v>
      </c>
      <c r="J343" s="70">
        <f t="shared" si="148"/>
        <v>0</v>
      </c>
      <c r="K343" s="70">
        <f t="shared" si="149"/>
        <v>0</v>
      </c>
      <c r="L343" s="70">
        <f t="shared" ref="L343:L358" si="158">IF(D343&lt;&gt;"",D343/3.6,"")</f>
        <v>0</v>
      </c>
    </row>
    <row r="344" spans="1:12" ht="12.75" customHeight="1" x14ac:dyDescent="0.2">
      <c r="A344" s="188"/>
      <c r="B344" s="182"/>
      <c r="C344" s="183"/>
      <c r="D344" s="184" t="str">
        <f t="shared" ref="D344:D358" si="159">IF($B344&lt;&gt;"",$C344/100*(VLOOKUP($B344,Alimenti,2)),"")</f>
        <v/>
      </c>
      <c r="E344" s="184" t="str">
        <f t="shared" ref="E344:E358" si="160">IF($B344&lt;&gt;"",$C344/100*(VLOOKUP($B344,Alimenti,3)),"")</f>
        <v/>
      </c>
      <c r="F344" s="184" t="str">
        <f t="shared" ref="F344:F358" si="161">IF($B344&lt;&gt;"",$C344/100*(VLOOKUP($B344,Alimenti,4)),"")</f>
        <v/>
      </c>
      <c r="G344" s="184" t="str">
        <f t="shared" ref="G344:G358" si="162">IF($B344&lt;&gt;"",$C344/100*(VLOOKUP($B344,Alimenti,5)),"")</f>
        <v/>
      </c>
      <c r="H344" s="184" t="str">
        <f t="shared" ref="H344:H358" si="163">IF($B344&lt;&gt;"",$C344/100*(VLOOKUP($B344,Alimenti,6)),"")</f>
        <v/>
      </c>
      <c r="I344" s="185" t="str">
        <f t="shared" si="147"/>
        <v/>
      </c>
      <c r="J344" s="185" t="str">
        <f t="shared" si="148"/>
        <v/>
      </c>
      <c r="K344" s="185" t="str">
        <f t="shared" si="149"/>
        <v/>
      </c>
      <c r="L344" s="186" t="str">
        <f t="shared" si="158"/>
        <v/>
      </c>
    </row>
    <row r="345" spans="1:12" ht="12.75" customHeight="1" x14ac:dyDescent="0.2">
      <c r="A345" s="188"/>
      <c r="B345" s="182"/>
      <c r="C345" s="183"/>
      <c r="D345" s="184" t="str">
        <f t="shared" si="159"/>
        <v/>
      </c>
      <c r="E345" s="184" t="str">
        <f t="shared" si="160"/>
        <v/>
      </c>
      <c r="F345" s="184" t="str">
        <f t="shared" si="161"/>
        <v/>
      </c>
      <c r="G345" s="184" t="str">
        <f t="shared" si="162"/>
        <v/>
      </c>
      <c r="H345" s="184" t="str">
        <f t="shared" si="163"/>
        <v/>
      </c>
      <c r="I345" s="185" t="str">
        <f t="shared" si="147"/>
        <v/>
      </c>
      <c r="J345" s="185" t="str">
        <f t="shared" si="148"/>
        <v/>
      </c>
      <c r="K345" s="185" t="str">
        <f t="shared" si="149"/>
        <v/>
      </c>
      <c r="L345" s="186" t="str">
        <f t="shared" si="158"/>
        <v/>
      </c>
    </row>
    <row r="346" spans="1:12" ht="12.75" customHeight="1" x14ac:dyDescent="0.2">
      <c r="A346" s="188"/>
      <c r="B346" s="182"/>
      <c r="C346" s="183"/>
      <c r="D346" s="184" t="str">
        <f t="shared" si="159"/>
        <v/>
      </c>
      <c r="E346" s="184" t="str">
        <f t="shared" si="160"/>
        <v/>
      </c>
      <c r="F346" s="184" t="str">
        <f t="shared" si="161"/>
        <v/>
      </c>
      <c r="G346" s="184" t="str">
        <f t="shared" si="162"/>
        <v/>
      </c>
      <c r="H346" s="184" t="str">
        <f t="shared" si="163"/>
        <v/>
      </c>
      <c r="I346" s="185" t="str">
        <f t="shared" si="147"/>
        <v/>
      </c>
      <c r="J346" s="185" t="str">
        <f t="shared" si="148"/>
        <v/>
      </c>
      <c r="K346" s="185" t="str">
        <f t="shared" si="149"/>
        <v/>
      </c>
      <c r="L346" s="186" t="str">
        <f t="shared" si="158"/>
        <v/>
      </c>
    </row>
    <row r="347" spans="1:12" ht="12.75" customHeight="1" x14ac:dyDescent="0.2">
      <c r="A347" s="188"/>
      <c r="B347" s="182"/>
      <c r="C347" s="183"/>
      <c r="D347" s="184" t="str">
        <f t="shared" si="159"/>
        <v/>
      </c>
      <c r="E347" s="184" t="str">
        <f t="shared" si="160"/>
        <v/>
      </c>
      <c r="F347" s="184" t="str">
        <f t="shared" si="161"/>
        <v/>
      </c>
      <c r="G347" s="184" t="str">
        <f t="shared" si="162"/>
        <v/>
      </c>
      <c r="H347" s="184" t="str">
        <f t="shared" si="163"/>
        <v/>
      </c>
      <c r="I347" s="185" t="str">
        <f t="shared" si="147"/>
        <v/>
      </c>
      <c r="J347" s="185" t="str">
        <f t="shared" si="148"/>
        <v/>
      </c>
      <c r="K347" s="185" t="str">
        <f t="shared" si="149"/>
        <v/>
      </c>
      <c r="L347" s="186" t="str">
        <f t="shared" si="158"/>
        <v/>
      </c>
    </row>
    <row r="348" spans="1:12" ht="12.75" customHeight="1" x14ac:dyDescent="0.2">
      <c r="A348" s="188"/>
      <c r="B348" s="182"/>
      <c r="C348" s="183"/>
      <c r="D348" s="184" t="str">
        <f t="shared" si="159"/>
        <v/>
      </c>
      <c r="E348" s="184" t="str">
        <f t="shared" si="160"/>
        <v/>
      </c>
      <c r="F348" s="184" t="str">
        <f t="shared" si="161"/>
        <v/>
      </c>
      <c r="G348" s="184" t="str">
        <f t="shared" si="162"/>
        <v/>
      </c>
      <c r="H348" s="184" t="str">
        <f t="shared" si="163"/>
        <v/>
      </c>
      <c r="I348" s="185" t="str">
        <f t="shared" si="147"/>
        <v/>
      </c>
      <c r="J348" s="185" t="str">
        <f t="shared" si="148"/>
        <v/>
      </c>
      <c r="K348" s="185" t="str">
        <f t="shared" si="149"/>
        <v/>
      </c>
      <c r="L348" s="186" t="str">
        <f t="shared" si="158"/>
        <v/>
      </c>
    </row>
    <row r="349" spans="1:12" ht="12.75" customHeight="1" x14ac:dyDescent="0.2">
      <c r="A349" s="188"/>
      <c r="B349" s="182"/>
      <c r="C349" s="183"/>
      <c r="D349" s="184" t="str">
        <f t="shared" si="159"/>
        <v/>
      </c>
      <c r="E349" s="184" t="str">
        <f t="shared" si="160"/>
        <v/>
      </c>
      <c r="F349" s="184" t="str">
        <f t="shared" si="161"/>
        <v/>
      </c>
      <c r="G349" s="184" t="str">
        <f t="shared" si="162"/>
        <v/>
      </c>
      <c r="H349" s="184" t="str">
        <f t="shared" si="163"/>
        <v/>
      </c>
      <c r="I349" s="185" t="str">
        <f t="shared" si="147"/>
        <v/>
      </c>
      <c r="J349" s="185" t="str">
        <f t="shared" si="148"/>
        <v/>
      </c>
      <c r="K349" s="185" t="str">
        <f t="shared" si="149"/>
        <v/>
      </c>
      <c r="L349" s="186" t="str">
        <f t="shared" si="158"/>
        <v/>
      </c>
    </row>
    <row r="350" spans="1:12" ht="12.75" customHeight="1" x14ac:dyDescent="0.2">
      <c r="A350" s="188"/>
      <c r="B350" s="182"/>
      <c r="C350" s="183"/>
      <c r="D350" s="184" t="str">
        <f t="shared" si="159"/>
        <v/>
      </c>
      <c r="E350" s="184" t="str">
        <f t="shared" si="160"/>
        <v/>
      </c>
      <c r="F350" s="184" t="str">
        <f t="shared" si="161"/>
        <v/>
      </c>
      <c r="G350" s="184" t="str">
        <f t="shared" si="162"/>
        <v/>
      </c>
      <c r="H350" s="184" t="str">
        <f t="shared" si="163"/>
        <v/>
      </c>
      <c r="I350" s="185" t="str">
        <f t="shared" si="147"/>
        <v/>
      </c>
      <c r="J350" s="185" t="str">
        <f t="shared" si="148"/>
        <v/>
      </c>
      <c r="K350" s="185" t="str">
        <f t="shared" si="149"/>
        <v/>
      </c>
      <c r="L350" s="186" t="str">
        <f t="shared" si="158"/>
        <v/>
      </c>
    </row>
    <row r="351" spans="1:12" ht="12.75" customHeight="1" x14ac:dyDescent="0.2">
      <c r="A351" s="188"/>
      <c r="B351" s="182"/>
      <c r="C351" s="183"/>
      <c r="D351" s="184" t="str">
        <f t="shared" si="159"/>
        <v/>
      </c>
      <c r="E351" s="184" t="str">
        <f t="shared" si="160"/>
        <v/>
      </c>
      <c r="F351" s="184" t="str">
        <f t="shared" si="161"/>
        <v/>
      </c>
      <c r="G351" s="184" t="str">
        <f t="shared" si="162"/>
        <v/>
      </c>
      <c r="H351" s="184" t="str">
        <f t="shared" si="163"/>
        <v/>
      </c>
      <c r="I351" s="185" t="str">
        <f t="shared" si="147"/>
        <v/>
      </c>
      <c r="J351" s="185" t="str">
        <f t="shared" si="148"/>
        <v/>
      </c>
      <c r="K351" s="185" t="str">
        <f t="shared" si="149"/>
        <v/>
      </c>
      <c r="L351" s="186" t="str">
        <f t="shared" si="158"/>
        <v/>
      </c>
    </row>
    <row r="352" spans="1:12" ht="12.75" customHeight="1" x14ac:dyDescent="0.2">
      <c r="A352" s="188"/>
      <c r="B352" s="182"/>
      <c r="C352" s="183"/>
      <c r="D352" s="184" t="str">
        <f t="shared" si="159"/>
        <v/>
      </c>
      <c r="E352" s="184" t="str">
        <f t="shared" si="160"/>
        <v/>
      </c>
      <c r="F352" s="184" t="str">
        <f t="shared" si="161"/>
        <v/>
      </c>
      <c r="G352" s="184" t="str">
        <f t="shared" si="162"/>
        <v/>
      </c>
      <c r="H352" s="184" t="str">
        <f t="shared" si="163"/>
        <v/>
      </c>
      <c r="I352" s="185" t="str">
        <f t="shared" si="147"/>
        <v/>
      </c>
      <c r="J352" s="185" t="str">
        <f t="shared" si="148"/>
        <v/>
      </c>
      <c r="K352" s="185" t="str">
        <f t="shared" si="149"/>
        <v/>
      </c>
      <c r="L352" s="186" t="str">
        <f t="shared" si="158"/>
        <v/>
      </c>
    </row>
    <row r="353" spans="1:12" ht="12.75" customHeight="1" x14ac:dyDescent="0.2">
      <c r="A353" s="188"/>
      <c r="B353" s="182"/>
      <c r="C353" s="183"/>
      <c r="D353" s="184" t="str">
        <f t="shared" si="159"/>
        <v/>
      </c>
      <c r="E353" s="184" t="str">
        <f t="shared" si="160"/>
        <v/>
      </c>
      <c r="F353" s="184" t="str">
        <f t="shared" si="161"/>
        <v/>
      </c>
      <c r="G353" s="184" t="str">
        <f t="shared" si="162"/>
        <v/>
      </c>
      <c r="H353" s="184" t="str">
        <f t="shared" si="163"/>
        <v/>
      </c>
      <c r="I353" s="185" t="str">
        <f t="shared" si="147"/>
        <v/>
      </c>
      <c r="J353" s="185" t="str">
        <f t="shared" si="148"/>
        <v/>
      </c>
      <c r="K353" s="185" t="str">
        <f t="shared" si="149"/>
        <v/>
      </c>
      <c r="L353" s="186" t="str">
        <f t="shared" si="158"/>
        <v/>
      </c>
    </row>
    <row r="354" spans="1:12" ht="12.75" customHeight="1" x14ac:dyDescent="0.2">
      <c r="A354" s="188"/>
      <c r="B354" s="182"/>
      <c r="C354" s="183"/>
      <c r="D354" s="184" t="str">
        <f t="shared" si="159"/>
        <v/>
      </c>
      <c r="E354" s="184" t="str">
        <f t="shared" si="160"/>
        <v/>
      </c>
      <c r="F354" s="184" t="str">
        <f t="shared" si="161"/>
        <v/>
      </c>
      <c r="G354" s="184" t="str">
        <f t="shared" si="162"/>
        <v/>
      </c>
      <c r="H354" s="184" t="str">
        <f t="shared" si="163"/>
        <v/>
      </c>
      <c r="I354" s="185" t="str">
        <f t="shared" si="147"/>
        <v/>
      </c>
      <c r="J354" s="185" t="str">
        <f t="shared" si="148"/>
        <v/>
      </c>
      <c r="K354" s="185" t="str">
        <f t="shared" si="149"/>
        <v/>
      </c>
      <c r="L354" s="186" t="str">
        <f t="shared" si="158"/>
        <v/>
      </c>
    </row>
    <row r="355" spans="1:12" ht="12.75" customHeight="1" x14ac:dyDescent="0.2">
      <c r="A355" s="188"/>
      <c r="B355" s="182"/>
      <c r="C355" s="183"/>
      <c r="D355" s="184" t="str">
        <f t="shared" si="159"/>
        <v/>
      </c>
      <c r="E355" s="184" t="str">
        <f t="shared" si="160"/>
        <v/>
      </c>
      <c r="F355" s="184" t="str">
        <f t="shared" si="161"/>
        <v/>
      </c>
      <c r="G355" s="184" t="str">
        <f t="shared" si="162"/>
        <v/>
      </c>
      <c r="H355" s="184" t="str">
        <f t="shared" si="163"/>
        <v/>
      </c>
      <c r="I355" s="185" t="str">
        <f t="shared" si="147"/>
        <v/>
      </c>
      <c r="J355" s="185" t="str">
        <f t="shared" si="148"/>
        <v/>
      </c>
      <c r="K355" s="185" t="str">
        <f t="shared" si="149"/>
        <v/>
      </c>
      <c r="L355" s="186" t="str">
        <f t="shared" si="158"/>
        <v/>
      </c>
    </row>
    <row r="356" spans="1:12" ht="12.75" customHeight="1" x14ac:dyDescent="0.2">
      <c r="A356" s="188"/>
      <c r="B356" s="182"/>
      <c r="C356" s="183"/>
      <c r="D356" s="184" t="str">
        <f t="shared" si="159"/>
        <v/>
      </c>
      <c r="E356" s="184" t="str">
        <f t="shared" si="160"/>
        <v/>
      </c>
      <c r="F356" s="184" t="str">
        <f t="shared" si="161"/>
        <v/>
      </c>
      <c r="G356" s="184" t="str">
        <f t="shared" si="162"/>
        <v/>
      </c>
      <c r="H356" s="184" t="str">
        <f t="shared" si="163"/>
        <v/>
      </c>
      <c r="I356" s="185" t="str">
        <f t="shared" si="147"/>
        <v/>
      </c>
      <c r="J356" s="185" t="str">
        <f t="shared" si="148"/>
        <v/>
      </c>
      <c r="K356" s="185" t="str">
        <f t="shared" si="149"/>
        <v/>
      </c>
      <c r="L356" s="186" t="str">
        <f t="shared" si="158"/>
        <v/>
      </c>
    </row>
    <row r="357" spans="1:12" ht="12.75" customHeight="1" x14ac:dyDescent="0.2">
      <c r="A357" s="188"/>
      <c r="B357" s="182"/>
      <c r="C357" s="183"/>
      <c r="D357" s="184" t="str">
        <f t="shared" si="159"/>
        <v/>
      </c>
      <c r="E357" s="184" t="str">
        <f t="shared" si="160"/>
        <v/>
      </c>
      <c r="F357" s="184" t="str">
        <f t="shared" si="161"/>
        <v/>
      </c>
      <c r="G357" s="184" t="str">
        <f t="shared" si="162"/>
        <v/>
      </c>
      <c r="H357" s="184" t="str">
        <f t="shared" si="163"/>
        <v/>
      </c>
      <c r="I357" s="185" t="str">
        <f t="shared" si="147"/>
        <v/>
      </c>
      <c r="J357" s="185" t="str">
        <f t="shared" si="148"/>
        <v/>
      </c>
      <c r="K357" s="185" t="str">
        <f t="shared" si="149"/>
        <v/>
      </c>
      <c r="L357" s="186" t="str">
        <f t="shared" si="158"/>
        <v/>
      </c>
    </row>
    <row r="358" spans="1:12" ht="12.75" customHeight="1" x14ac:dyDescent="0.2">
      <c r="A358" s="188"/>
      <c r="B358" s="182"/>
      <c r="C358" s="183"/>
      <c r="D358" s="184" t="str">
        <f t="shared" si="159"/>
        <v/>
      </c>
      <c r="E358" s="184" t="str">
        <f t="shared" si="160"/>
        <v/>
      </c>
      <c r="F358" s="184" t="str">
        <f t="shared" si="161"/>
        <v/>
      </c>
      <c r="G358" s="184" t="str">
        <f t="shared" si="162"/>
        <v/>
      </c>
      <c r="H358" s="184" t="str">
        <f t="shared" si="163"/>
        <v/>
      </c>
      <c r="I358" s="185" t="str">
        <f t="shared" si="147"/>
        <v/>
      </c>
      <c r="J358" s="185" t="str">
        <f t="shared" si="148"/>
        <v/>
      </c>
      <c r="K358" s="185" t="str">
        <f t="shared" si="149"/>
        <v/>
      </c>
      <c r="L358" s="186" t="str">
        <f t="shared" si="158"/>
        <v/>
      </c>
    </row>
    <row r="359" spans="1:12" ht="12.75" customHeight="1" x14ac:dyDescent="0.2">
      <c r="A359" s="196"/>
      <c r="B359" s="35" t="s">
        <v>328</v>
      </c>
      <c r="C359" s="189">
        <f t="shared" ref="C359:H359" si="164">SUM(C344:C358)</f>
        <v>0</v>
      </c>
      <c r="D359" s="190">
        <f t="shared" si="164"/>
        <v>0</v>
      </c>
      <c r="E359" s="190">
        <f t="shared" si="164"/>
        <v>0</v>
      </c>
      <c r="F359" s="190">
        <f t="shared" si="164"/>
        <v>0</v>
      </c>
      <c r="G359" s="190">
        <f t="shared" si="164"/>
        <v>0</v>
      </c>
      <c r="H359" s="190">
        <f t="shared" si="164"/>
        <v>0</v>
      </c>
      <c r="I359" s="191">
        <f t="shared" si="147"/>
        <v>0</v>
      </c>
      <c r="J359" s="191">
        <f t="shared" si="148"/>
        <v>0</v>
      </c>
      <c r="K359" s="191">
        <f t="shared" si="149"/>
        <v>0</v>
      </c>
      <c r="L359" s="70">
        <f>SUM(L344:L358)</f>
        <v>0</v>
      </c>
    </row>
    <row r="360" spans="1:12" ht="12.75" customHeight="1" x14ac:dyDescent="0.2">
      <c r="A360" s="196"/>
      <c r="B360" s="35" t="s">
        <v>336</v>
      </c>
      <c r="C360" s="189">
        <v>100</v>
      </c>
      <c r="D360" s="190">
        <f>IF(C359&lt;&gt;0,D359/C359*100,0)</f>
        <v>0</v>
      </c>
      <c r="E360" s="190">
        <f>IF(D359&lt;&gt;0,E359/C359*100,0)</f>
        <v>0</v>
      </c>
      <c r="F360" s="190">
        <f>IF(E359&lt;&gt;0,F359/C359*100,0)</f>
        <v>0</v>
      </c>
      <c r="G360" s="190">
        <f>IF(F359&lt;&gt;0,G359/C359*100,0)</f>
        <v>0</v>
      </c>
      <c r="H360" s="190">
        <f>IF(G359&lt;&gt;0,H359/D359*100,0)</f>
        <v>0</v>
      </c>
      <c r="I360" s="70">
        <f t="shared" si="147"/>
        <v>0</v>
      </c>
      <c r="J360" s="70">
        <f t="shared" si="148"/>
        <v>0</v>
      </c>
      <c r="K360" s="70">
        <f t="shared" si="149"/>
        <v>0</v>
      </c>
      <c r="L360" s="70">
        <f t="shared" ref="L360:L375" si="165">IF(D360&lt;&gt;"",D360/3.6,"")</f>
        <v>0</v>
      </c>
    </row>
    <row r="361" spans="1:12" ht="12.75" customHeight="1" x14ac:dyDescent="0.2">
      <c r="A361" s="188"/>
      <c r="B361" s="182"/>
      <c r="C361" s="183"/>
      <c r="D361" s="184" t="str">
        <f t="shared" ref="D361:D375" si="166">IF($B361&lt;&gt;"",$C361/100*(VLOOKUP($B361,Alimenti,2)),"")</f>
        <v/>
      </c>
      <c r="E361" s="184" t="str">
        <f t="shared" ref="E361:E375" si="167">IF($B361&lt;&gt;"",$C361/100*(VLOOKUP($B361,Alimenti,3)),"")</f>
        <v/>
      </c>
      <c r="F361" s="184" t="str">
        <f t="shared" ref="F361:F375" si="168">IF($B361&lt;&gt;"",$C361/100*(VLOOKUP($B361,Alimenti,4)),"")</f>
        <v/>
      </c>
      <c r="G361" s="184" t="str">
        <f t="shared" ref="G361:G375" si="169">IF($B361&lt;&gt;"",$C361/100*(VLOOKUP($B361,Alimenti,5)),"")</f>
        <v/>
      </c>
      <c r="H361" s="184" t="str">
        <f t="shared" ref="H361:H375" si="170">IF($B361&lt;&gt;"",$C361/100*(VLOOKUP($B361,Alimenti,6)),"")</f>
        <v/>
      </c>
      <c r="I361" s="185" t="str">
        <f t="shared" si="147"/>
        <v/>
      </c>
      <c r="J361" s="185" t="str">
        <f t="shared" si="148"/>
        <v/>
      </c>
      <c r="K361" s="185" t="str">
        <f t="shared" si="149"/>
        <v/>
      </c>
      <c r="L361" s="186" t="str">
        <f t="shared" si="165"/>
        <v/>
      </c>
    </row>
    <row r="362" spans="1:12" ht="12.75" customHeight="1" x14ac:dyDescent="0.2">
      <c r="A362" s="188"/>
      <c r="B362" s="182"/>
      <c r="C362" s="183"/>
      <c r="D362" s="184" t="str">
        <f t="shared" si="166"/>
        <v/>
      </c>
      <c r="E362" s="184" t="str">
        <f t="shared" si="167"/>
        <v/>
      </c>
      <c r="F362" s="184" t="str">
        <f t="shared" si="168"/>
        <v/>
      </c>
      <c r="G362" s="184" t="str">
        <f t="shared" si="169"/>
        <v/>
      </c>
      <c r="H362" s="184" t="str">
        <f t="shared" si="170"/>
        <v/>
      </c>
      <c r="I362" s="185" t="str">
        <f t="shared" si="147"/>
        <v/>
      </c>
      <c r="J362" s="185" t="str">
        <f t="shared" si="148"/>
        <v/>
      </c>
      <c r="K362" s="185" t="str">
        <f t="shared" si="149"/>
        <v/>
      </c>
      <c r="L362" s="186" t="str">
        <f t="shared" si="165"/>
        <v/>
      </c>
    </row>
    <row r="363" spans="1:12" ht="12.75" customHeight="1" x14ac:dyDescent="0.2">
      <c r="A363" s="188"/>
      <c r="B363" s="182"/>
      <c r="C363" s="183"/>
      <c r="D363" s="184" t="str">
        <f t="shared" si="166"/>
        <v/>
      </c>
      <c r="E363" s="184" t="str">
        <f t="shared" si="167"/>
        <v/>
      </c>
      <c r="F363" s="184" t="str">
        <f t="shared" si="168"/>
        <v/>
      </c>
      <c r="G363" s="184" t="str">
        <f t="shared" si="169"/>
        <v/>
      </c>
      <c r="H363" s="184" t="str">
        <f t="shared" si="170"/>
        <v/>
      </c>
      <c r="I363" s="185" t="str">
        <f t="shared" si="147"/>
        <v/>
      </c>
      <c r="J363" s="185" t="str">
        <f t="shared" si="148"/>
        <v/>
      </c>
      <c r="K363" s="185" t="str">
        <f t="shared" si="149"/>
        <v/>
      </c>
      <c r="L363" s="186" t="str">
        <f t="shared" si="165"/>
        <v/>
      </c>
    </row>
    <row r="364" spans="1:12" ht="12.75" customHeight="1" x14ac:dyDescent="0.2">
      <c r="A364" s="188"/>
      <c r="B364" s="182"/>
      <c r="C364" s="183"/>
      <c r="D364" s="184" t="str">
        <f t="shared" si="166"/>
        <v/>
      </c>
      <c r="E364" s="184" t="str">
        <f t="shared" si="167"/>
        <v/>
      </c>
      <c r="F364" s="184" t="str">
        <f t="shared" si="168"/>
        <v/>
      </c>
      <c r="G364" s="184" t="str">
        <f t="shared" si="169"/>
        <v/>
      </c>
      <c r="H364" s="184" t="str">
        <f t="shared" si="170"/>
        <v/>
      </c>
      <c r="I364" s="185" t="str">
        <f t="shared" si="147"/>
        <v/>
      </c>
      <c r="J364" s="185" t="str">
        <f t="shared" si="148"/>
        <v/>
      </c>
      <c r="K364" s="185" t="str">
        <f t="shared" si="149"/>
        <v/>
      </c>
      <c r="L364" s="186" t="str">
        <f t="shared" si="165"/>
        <v/>
      </c>
    </row>
    <row r="365" spans="1:12" ht="12.75" customHeight="1" x14ac:dyDescent="0.2">
      <c r="A365" s="188"/>
      <c r="B365" s="182"/>
      <c r="C365" s="183"/>
      <c r="D365" s="184" t="str">
        <f t="shared" si="166"/>
        <v/>
      </c>
      <c r="E365" s="184" t="str">
        <f t="shared" si="167"/>
        <v/>
      </c>
      <c r="F365" s="184" t="str">
        <f t="shared" si="168"/>
        <v/>
      </c>
      <c r="G365" s="184" t="str">
        <f t="shared" si="169"/>
        <v/>
      </c>
      <c r="H365" s="184" t="str">
        <f t="shared" si="170"/>
        <v/>
      </c>
      <c r="I365" s="185" t="str">
        <f t="shared" si="147"/>
        <v/>
      </c>
      <c r="J365" s="185" t="str">
        <f t="shared" si="148"/>
        <v/>
      </c>
      <c r="K365" s="185" t="str">
        <f t="shared" si="149"/>
        <v/>
      </c>
      <c r="L365" s="186" t="str">
        <f t="shared" si="165"/>
        <v/>
      </c>
    </row>
    <row r="366" spans="1:12" ht="12.75" customHeight="1" x14ac:dyDescent="0.2">
      <c r="A366" s="188"/>
      <c r="B366" s="182"/>
      <c r="C366" s="183"/>
      <c r="D366" s="184" t="str">
        <f t="shared" si="166"/>
        <v/>
      </c>
      <c r="E366" s="184" t="str">
        <f t="shared" si="167"/>
        <v/>
      </c>
      <c r="F366" s="184" t="str">
        <f t="shared" si="168"/>
        <v/>
      </c>
      <c r="G366" s="184" t="str">
        <f t="shared" si="169"/>
        <v/>
      </c>
      <c r="H366" s="184" t="str">
        <f t="shared" si="170"/>
        <v/>
      </c>
      <c r="I366" s="185" t="str">
        <f t="shared" si="147"/>
        <v/>
      </c>
      <c r="J366" s="185" t="str">
        <f t="shared" si="148"/>
        <v/>
      </c>
      <c r="K366" s="185" t="str">
        <f t="shared" si="149"/>
        <v/>
      </c>
      <c r="L366" s="186" t="str">
        <f t="shared" si="165"/>
        <v/>
      </c>
    </row>
    <row r="367" spans="1:12" ht="12.75" customHeight="1" x14ac:dyDescent="0.2">
      <c r="A367" s="188"/>
      <c r="B367" s="182"/>
      <c r="C367" s="183"/>
      <c r="D367" s="184" t="str">
        <f t="shared" si="166"/>
        <v/>
      </c>
      <c r="E367" s="184" t="str">
        <f t="shared" si="167"/>
        <v/>
      </c>
      <c r="F367" s="184" t="str">
        <f t="shared" si="168"/>
        <v/>
      </c>
      <c r="G367" s="184" t="str">
        <f t="shared" si="169"/>
        <v/>
      </c>
      <c r="H367" s="184" t="str">
        <f t="shared" si="170"/>
        <v/>
      </c>
      <c r="I367" s="185" t="str">
        <f t="shared" si="147"/>
        <v/>
      </c>
      <c r="J367" s="185" t="str">
        <f t="shared" si="148"/>
        <v/>
      </c>
      <c r="K367" s="185" t="str">
        <f t="shared" si="149"/>
        <v/>
      </c>
      <c r="L367" s="186" t="str">
        <f t="shared" si="165"/>
        <v/>
      </c>
    </row>
    <row r="368" spans="1:12" ht="12.75" customHeight="1" x14ac:dyDescent="0.2">
      <c r="A368" s="188"/>
      <c r="B368" s="182"/>
      <c r="C368" s="183"/>
      <c r="D368" s="184" t="str">
        <f t="shared" si="166"/>
        <v/>
      </c>
      <c r="E368" s="184" t="str">
        <f t="shared" si="167"/>
        <v/>
      </c>
      <c r="F368" s="184" t="str">
        <f t="shared" si="168"/>
        <v/>
      </c>
      <c r="G368" s="184" t="str">
        <f t="shared" si="169"/>
        <v/>
      </c>
      <c r="H368" s="184" t="str">
        <f t="shared" si="170"/>
        <v/>
      </c>
      <c r="I368" s="185" t="str">
        <f t="shared" si="147"/>
        <v/>
      </c>
      <c r="J368" s="185" t="str">
        <f t="shared" si="148"/>
        <v/>
      </c>
      <c r="K368" s="185" t="str">
        <f t="shared" si="149"/>
        <v/>
      </c>
      <c r="L368" s="186" t="str">
        <f t="shared" si="165"/>
        <v/>
      </c>
    </row>
    <row r="369" spans="1:12" ht="12.75" customHeight="1" x14ac:dyDescent="0.2">
      <c r="A369" s="188"/>
      <c r="B369" s="182"/>
      <c r="C369" s="183"/>
      <c r="D369" s="184" t="str">
        <f t="shared" si="166"/>
        <v/>
      </c>
      <c r="E369" s="184" t="str">
        <f t="shared" si="167"/>
        <v/>
      </c>
      <c r="F369" s="184" t="str">
        <f t="shared" si="168"/>
        <v/>
      </c>
      <c r="G369" s="184" t="str">
        <f t="shared" si="169"/>
        <v/>
      </c>
      <c r="H369" s="184" t="str">
        <f t="shared" si="170"/>
        <v/>
      </c>
      <c r="I369" s="185" t="str">
        <f t="shared" si="147"/>
        <v/>
      </c>
      <c r="J369" s="185" t="str">
        <f t="shared" si="148"/>
        <v/>
      </c>
      <c r="K369" s="185" t="str">
        <f t="shared" si="149"/>
        <v/>
      </c>
      <c r="L369" s="186" t="str">
        <f t="shared" si="165"/>
        <v/>
      </c>
    </row>
    <row r="370" spans="1:12" ht="12.75" customHeight="1" x14ac:dyDescent="0.2">
      <c r="A370" s="188"/>
      <c r="B370" s="182"/>
      <c r="C370" s="183"/>
      <c r="D370" s="184" t="str">
        <f t="shared" si="166"/>
        <v/>
      </c>
      <c r="E370" s="184" t="str">
        <f t="shared" si="167"/>
        <v/>
      </c>
      <c r="F370" s="184" t="str">
        <f t="shared" si="168"/>
        <v/>
      </c>
      <c r="G370" s="184" t="str">
        <f t="shared" si="169"/>
        <v/>
      </c>
      <c r="H370" s="184" t="str">
        <f t="shared" si="170"/>
        <v/>
      </c>
      <c r="I370" s="185" t="str">
        <f t="shared" si="147"/>
        <v/>
      </c>
      <c r="J370" s="185" t="str">
        <f t="shared" si="148"/>
        <v/>
      </c>
      <c r="K370" s="185" t="str">
        <f t="shared" si="149"/>
        <v/>
      </c>
      <c r="L370" s="186" t="str">
        <f t="shared" si="165"/>
        <v/>
      </c>
    </row>
    <row r="371" spans="1:12" ht="12.75" customHeight="1" x14ac:dyDescent="0.2">
      <c r="A371" s="188"/>
      <c r="B371" s="182"/>
      <c r="C371" s="183"/>
      <c r="D371" s="184" t="str">
        <f t="shared" si="166"/>
        <v/>
      </c>
      <c r="E371" s="184" t="str">
        <f t="shared" si="167"/>
        <v/>
      </c>
      <c r="F371" s="184" t="str">
        <f t="shared" si="168"/>
        <v/>
      </c>
      <c r="G371" s="184" t="str">
        <f t="shared" si="169"/>
        <v/>
      </c>
      <c r="H371" s="184" t="str">
        <f t="shared" si="170"/>
        <v/>
      </c>
      <c r="I371" s="185" t="str">
        <f t="shared" si="147"/>
        <v/>
      </c>
      <c r="J371" s="185" t="str">
        <f t="shared" si="148"/>
        <v/>
      </c>
      <c r="K371" s="185" t="str">
        <f t="shared" si="149"/>
        <v/>
      </c>
      <c r="L371" s="186" t="str">
        <f t="shared" si="165"/>
        <v/>
      </c>
    </row>
    <row r="372" spans="1:12" ht="12.75" customHeight="1" x14ac:dyDescent="0.2">
      <c r="A372" s="188"/>
      <c r="B372" s="182"/>
      <c r="C372" s="183"/>
      <c r="D372" s="184" t="str">
        <f t="shared" si="166"/>
        <v/>
      </c>
      <c r="E372" s="184" t="str">
        <f t="shared" si="167"/>
        <v/>
      </c>
      <c r="F372" s="184" t="str">
        <f t="shared" si="168"/>
        <v/>
      </c>
      <c r="G372" s="184" t="str">
        <f t="shared" si="169"/>
        <v/>
      </c>
      <c r="H372" s="184" t="str">
        <f t="shared" si="170"/>
        <v/>
      </c>
      <c r="I372" s="185" t="str">
        <f t="shared" si="147"/>
        <v/>
      </c>
      <c r="J372" s="185" t="str">
        <f t="shared" si="148"/>
        <v/>
      </c>
      <c r="K372" s="185" t="str">
        <f t="shared" si="149"/>
        <v/>
      </c>
      <c r="L372" s="186" t="str">
        <f t="shared" si="165"/>
        <v/>
      </c>
    </row>
    <row r="373" spans="1:12" ht="12.75" customHeight="1" x14ac:dyDescent="0.2">
      <c r="A373" s="188"/>
      <c r="B373" s="182"/>
      <c r="C373" s="183"/>
      <c r="D373" s="184" t="str">
        <f t="shared" si="166"/>
        <v/>
      </c>
      <c r="E373" s="184" t="str">
        <f t="shared" si="167"/>
        <v/>
      </c>
      <c r="F373" s="184" t="str">
        <f t="shared" si="168"/>
        <v/>
      </c>
      <c r="G373" s="184" t="str">
        <f t="shared" si="169"/>
        <v/>
      </c>
      <c r="H373" s="184" t="str">
        <f t="shared" si="170"/>
        <v/>
      </c>
      <c r="I373" s="185" t="str">
        <f t="shared" si="147"/>
        <v/>
      </c>
      <c r="J373" s="185" t="str">
        <f t="shared" si="148"/>
        <v/>
      </c>
      <c r="K373" s="185" t="str">
        <f t="shared" si="149"/>
        <v/>
      </c>
      <c r="L373" s="186" t="str">
        <f t="shared" si="165"/>
        <v/>
      </c>
    </row>
    <row r="374" spans="1:12" ht="12.75" customHeight="1" x14ac:dyDescent="0.2">
      <c r="A374" s="188"/>
      <c r="B374" s="182"/>
      <c r="C374" s="183"/>
      <c r="D374" s="184" t="str">
        <f t="shared" si="166"/>
        <v/>
      </c>
      <c r="E374" s="184" t="str">
        <f t="shared" si="167"/>
        <v/>
      </c>
      <c r="F374" s="184" t="str">
        <f t="shared" si="168"/>
        <v/>
      </c>
      <c r="G374" s="184" t="str">
        <f t="shared" si="169"/>
        <v/>
      </c>
      <c r="H374" s="184" t="str">
        <f t="shared" si="170"/>
        <v/>
      </c>
      <c r="I374" s="185" t="str">
        <f t="shared" si="147"/>
        <v/>
      </c>
      <c r="J374" s="185" t="str">
        <f t="shared" si="148"/>
        <v/>
      </c>
      <c r="K374" s="185" t="str">
        <f t="shared" si="149"/>
        <v/>
      </c>
      <c r="L374" s="186" t="str">
        <f t="shared" si="165"/>
        <v/>
      </c>
    </row>
    <row r="375" spans="1:12" ht="12.75" customHeight="1" x14ac:dyDescent="0.2">
      <c r="A375" s="188"/>
      <c r="B375" s="182"/>
      <c r="C375" s="183"/>
      <c r="D375" s="184" t="str">
        <f t="shared" si="166"/>
        <v/>
      </c>
      <c r="E375" s="184" t="str">
        <f t="shared" si="167"/>
        <v/>
      </c>
      <c r="F375" s="184" t="str">
        <f t="shared" si="168"/>
        <v/>
      </c>
      <c r="G375" s="184" t="str">
        <f t="shared" si="169"/>
        <v/>
      </c>
      <c r="H375" s="184" t="str">
        <f t="shared" si="170"/>
        <v/>
      </c>
      <c r="I375" s="185" t="str">
        <f t="shared" si="147"/>
        <v/>
      </c>
      <c r="J375" s="185" t="str">
        <f t="shared" si="148"/>
        <v/>
      </c>
      <c r="K375" s="185" t="str">
        <f t="shared" si="149"/>
        <v/>
      </c>
      <c r="L375" s="186" t="str">
        <f t="shared" si="165"/>
        <v/>
      </c>
    </row>
    <row r="376" spans="1:12" ht="12.75" customHeight="1" x14ac:dyDescent="0.2">
      <c r="A376" s="196"/>
      <c r="B376" s="35" t="s">
        <v>328</v>
      </c>
      <c r="C376" s="189">
        <f t="shared" ref="C376:H376" si="171">SUM(C361:C375)</f>
        <v>0</v>
      </c>
      <c r="D376" s="190">
        <f t="shared" si="171"/>
        <v>0</v>
      </c>
      <c r="E376" s="190">
        <f t="shared" si="171"/>
        <v>0</v>
      </c>
      <c r="F376" s="190">
        <f t="shared" si="171"/>
        <v>0</v>
      </c>
      <c r="G376" s="190">
        <f t="shared" si="171"/>
        <v>0</v>
      </c>
      <c r="H376" s="190">
        <f t="shared" si="171"/>
        <v>0</v>
      </c>
      <c r="I376" s="191">
        <f t="shared" si="147"/>
        <v>0</v>
      </c>
      <c r="J376" s="191">
        <f t="shared" si="148"/>
        <v>0</v>
      </c>
      <c r="K376" s="191">
        <f t="shared" si="149"/>
        <v>0</v>
      </c>
      <c r="L376" s="70">
        <f>SUM(L361:L375)</f>
        <v>0</v>
      </c>
    </row>
    <row r="377" spans="1:12" ht="12.75" customHeight="1" x14ac:dyDescent="0.2">
      <c r="A377" s="196"/>
      <c r="B377" s="35" t="s">
        <v>336</v>
      </c>
      <c r="C377" s="189">
        <v>100</v>
      </c>
      <c r="D377" s="190">
        <f>IF(C376&lt;&gt;0,D376/C376*100,0)</f>
        <v>0</v>
      </c>
      <c r="E377" s="190">
        <f>IF(D376&lt;&gt;0,E376/C376*100,0)</f>
        <v>0</v>
      </c>
      <c r="F377" s="190">
        <f>IF(E376&lt;&gt;0,F376/C376*100,0)</f>
        <v>0</v>
      </c>
      <c r="G377" s="190">
        <f>IF(F376&lt;&gt;0,G376/C376*100,0)</f>
        <v>0</v>
      </c>
      <c r="H377" s="190">
        <f>IF(G376&lt;&gt;0,H376/D376*100,0)</f>
        <v>0</v>
      </c>
      <c r="I377" s="70">
        <f t="shared" si="147"/>
        <v>0</v>
      </c>
      <c r="J377" s="70">
        <f t="shared" si="148"/>
        <v>0</v>
      </c>
      <c r="K377" s="70">
        <f t="shared" si="149"/>
        <v>0</v>
      </c>
      <c r="L377" s="70">
        <f t="shared" ref="L377:L392" si="172">IF(D377&lt;&gt;"",D377/3.6,"")</f>
        <v>0</v>
      </c>
    </row>
    <row r="378" spans="1:12" ht="12.75" customHeight="1" x14ac:dyDescent="0.2">
      <c r="A378" s="188"/>
      <c r="B378" s="182"/>
      <c r="C378" s="183"/>
      <c r="D378" s="184" t="str">
        <f t="shared" ref="D378:D392" si="173">IF($B378&lt;&gt;"",$C378/100*(VLOOKUP($B378,Alimenti,2)),"")</f>
        <v/>
      </c>
      <c r="E378" s="184" t="str">
        <f t="shared" ref="E378:E392" si="174">IF($B378&lt;&gt;"",$C378/100*(VLOOKUP($B378,Alimenti,3)),"")</f>
        <v/>
      </c>
      <c r="F378" s="184" t="str">
        <f t="shared" ref="F378:F392" si="175">IF($B378&lt;&gt;"",$C378/100*(VLOOKUP($B378,Alimenti,4)),"")</f>
        <v/>
      </c>
      <c r="G378" s="184" t="str">
        <f t="shared" ref="G378:G392" si="176">IF($B378&lt;&gt;"",$C378/100*(VLOOKUP($B378,Alimenti,5)),"")</f>
        <v/>
      </c>
      <c r="H378" s="184" t="str">
        <f t="shared" ref="H378:H392" si="177">IF($B378&lt;&gt;"",$C378/100*(VLOOKUP($B378,Alimenti,6)),"")</f>
        <v/>
      </c>
      <c r="I378" s="185" t="str">
        <f t="shared" si="147"/>
        <v/>
      </c>
      <c r="J378" s="185" t="str">
        <f t="shared" si="148"/>
        <v/>
      </c>
      <c r="K378" s="185" t="str">
        <f t="shared" si="149"/>
        <v/>
      </c>
      <c r="L378" s="186" t="str">
        <f t="shared" si="172"/>
        <v/>
      </c>
    </row>
    <row r="379" spans="1:12" ht="12.75" customHeight="1" x14ac:dyDescent="0.2">
      <c r="A379" s="188"/>
      <c r="B379" s="182"/>
      <c r="C379" s="183"/>
      <c r="D379" s="184" t="str">
        <f t="shared" si="173"/>
        <v/>
      </c>
      <c r="E379" s="184" t="str">
        <f t="shared" si="174"/>
        <v/>
      </c>
      <c r="F379" s="184" t="str">
        <f t="shared" si="175"/>
        <v/>
      </c>
      <c r="G379" s="184" t="str">
        <f t="shared" si="176"/>
        <v/>
      </c>
      <c r="H379" s="184" t="str">
        <f t="shared" si="177"/>
        <v/>
      </c>
      <c r="I379" s="185" t="str">
        <f t="shared" si="147"/>
        <v/>
      </c>
      <c r="J379" s="185" t="str">
        <f t="shared" si="148"/>
        <v/>
      </c>
      <c r="K379" s="185" t="str">
        <f t="shared" si="149"/>
        <v/>
      </c>
      <c r="L379" s="186" t="str">
        <f t="shared" si="172"/>
        <v/>
      </c>
    </row>
    <row r="380" spans="1:12" ht="12.75" customHeight="1" x14ac:dyDescent="0.2">
      <c r="A380" s="188"/>
      <c r="B380" s="182"/>
      <c r="C380" s="183"/>
      <c r="D380" s="184" t="str">
        <f t="shared" si="173"/>
        <v/>
      </c>
      <c r="E380" s="184" t="str">
        <f t="shared" si="174"/>
        <v/>
      </c>
      <c r="F380" s="184" t="str">
        <f t="shared" si="175"/>
        <v/>
      </c>
      <c r="G380" s="184" t="str">
        <f t="shared" si="176"/>
        <v/>
      </c>
      <c r="H380" s="184" t="str">
        <f t="shared" si="177"/>
        <v/>
      </c>
      <c r="I380" s="185" t="str">
        <f t="shared" si="147"/>
        <v/>
      </c>
      <c r="J380" s="185" t="str">
        <f t="shared" si="148"/>
        <v/>
      </c>
      <c r="K380" s="185" t="str">
        <f t="shared" si="149"/>
        <v/>
      </c>
      <c r="L380" s="186" t="str">
        <f t="shared" si="172"/>
        <v/>
      </c>
    </row>
    <row r="381" spans="1:12" ht="12.75" customHeight="1" x14ac:dyDescent="0.2">
      <c r="A381" s="188"/>
      <c r="B381" s="182"/>
      <c r="C381" s="183"/>
      <c r="D381" s="184" t="str">
        <f t="shared" si="173"/>
        <v/>
      </c>
      <c r="E381" s="184" t="str">
        <f t="shared" si="174"/>
        <v/>
      </c>
      <c r="F381" s="184" t="str">
        <f t="shared" si="175"/>
        <v/>
      </c>
      <c r="G381" s="184" t="str">
        <f t="shared" si="176"/>
        <v/>
      </c>
      <c r="H381" s="184" t="str">
        <f t="shared" si="177"/>
        <v/>
      </c>
      <c r="I381" s="185" t="str">
        <f t="shared" si="147"/>
        <v/>
      </c>
      <c r="J381" s="185" t="str">
        <f t="shared" si="148"/>
        <v/>
      </c>
      <c r="K381" s="185" t="str">
        <f t="shared" si="149"/>
        <v/>
      </c>
      <c r="L381" s="186" t="str">
        <f t="shared" si="172"/>
        <v/>
      </c>
    </row>
    <row r="382" spans="1:12" ht="12.75" customHeight="1" x14ac:dyDescent="0.2">
      <c r="A382" s="188"/>
      <c r="B382" s="182"/>
      <c r="C382" s="183"/>
      <c r="D382" s="184" t="str">
        <f t="shared" si="173"/>
        <v/>
      </c>
      <c r="E382" s="184" t="str">
        <f t="shared" si="174"/>
        <v/>
      </c>
      <c r="F382" s="184" t="str">
        <f t="shared" si="175"/>
        <v/>
      </c>
      <c r="G382" s="184" t="str">
        <f t="shared" si="176"/>
        <v/>
      </c>
      <c r="H382" s="184" t="str">
        <f t="shared" si="177"/>
        <v/>
      </c>
      <c r="I382" s="185" t="str">
        <f t="shared" si="147"/>
        <v/>
      </c>
      <c r="J382" s="185" t="str">
        <f t="shared" si="148"/>
        <v/>
      </c>
      <c r="K382" s="185" t="str">
        <f t="shared" si="149"/>
        <v/>
      </c>
      <c r="L382" s="186" t="str">
        <f t="shared" si="172"/>
        <v/>
      </c>
    </row>
    <row r="383" spans="1:12" ht="12.75" customHeight="1" x14ac:dyDescent="0.2">
      <c r="A383" s="188"/>
      <c r="B383" s="182"/>
      <c r="C383" s="183"/>
      <c r="D383" s="184" t="str">
        <f t="shared" si="173"/>
        <v/>
      </c>
      <c r="E383" s="184" t="str">
        <f t="shared" si="174"/>
        <v/>
      </c>
      <c r="F383" s="184" t="str">
        <f t="shared" si="175"/>
        <v/>
      </c>
      <c r="G383" s="184" t="str">
        <f t="shared" si="176"/>
        <v/>
      </c>
      <c r="H383" s="184" t="str">
        <f t="shared" si="177"/>
        <v/>
      </c>
      <c r="I383" s="185" t="str">
        <f t="shared" si="147"/>
        <v/>
      </c>
      <c r="J383" s="185" t="str">
        <f t="shared" si="148"/>
        <v/>
      </c>
      <c r="K383" s="185" t="str">
        <f t="shared" si="149"/>
        <v/>
      </c>
      <c r="L383" s="186" t="str">
        <f t="shared" si="172"/>
        <v/>
      </c>
    </row>
    <row r="384" spans="1:12" ht="12.75" customHeight="1" x14ac:dyDescent="0.2">
      <c r="A384" s="188"/>
      <c r="B384" s="182"/>
      <c r="C384" s="183"/>
      <c r="D384" s="184" t="str">
        <f t="shared" si="173"/>
        <v/>
      </c>
      <c r="E384" s="184" t="str">
        <f t="shared" si="174"/>
        <v/>
      </c>
      <c r="F384" s="184" t="str">
        <f t="shared" si="175"/>
        <v/>
      </c>
      <c r="G384" s="184" t="str">
        <f t="shared" si="176"/>
        <v/>
      </c>
      <c r="H384" s="184" t="str">
        <f t="shared" si="177"/>
        <v/>
      </c>
      <c r="I384" s="185" t="str">
        <f t="shared" si="147"/>
        <v/>
      </c>
      <c r="J384" s="185" t="str">
        <f t="shared" si="148"/>
        <v/>
      </c>
      <c r="K384" s="185" t="str">
        <f t="shared" si="149"/>
        <v/>
      </c>
      <c r="L384" s="186" t="str">
        <f t="shared" si="172"/>
        <v/>
      </c>
    </row>
    <row r="385" spans="1:12" ht="12.75" customHeight="1" x14ac:dyDescent="0.2">
      <c r="A385" s="188"/>
      <c r="B385" s="182"/>
      <c r="C385" s="183"/>
      <c r="D385" s="184" t="str">
        <f t="shared" si="173"/>
        <v/>
      </c>
      <c r="E385" s="184" t="str">
        <f t="shared" si="174"/>
        <v/>
      </c>
      <c r="F385" s="184" t="str">
        <f t="shared" si="175"/>
        <v/>
      </c>
      <c r="G385" s="184" t="str">
        <f t="shared" si="176"/>
        <v/>
      </c>
      <c r="H385" s="184" t="str">
        <f t="shared" si="177"/>
        <v/>
      </c>
      <c r="I385" s="185" t="str">
        <f t="shared" si="147"/>
        <v/>
      </c>
      <c r="J385" s="185" t="str">
        <f t="shared" si="148"/>
        <v/>
      </c>
      <c r="K385" s="185" t="str">
        <f t="shared" si="149"/>
        <v/>
      </c>
      <c r="L385" s="186" t="str">
        <f t="shared" si="172"/>
        <v/>
      </c>
    </row>
    <row r="386" spans="1:12" ht="12.75" customHeight="1" x14ac:dyDescent="0.2">
      <c r="A386" s="188"/>
      <c r="B386" s="182"/>
      <c r="C386" s="183"/>
      <c r="D386" s="184" t="str">
        <f t="shared" si="173"/>
        <v/>
      </c>
      <c r="E386" s="184" t="str">
        <f t="shared" si="174"/>
        <v/>
      </c>
      <c r="F386" s="184" t="str">
        <f t="shared" si="175"/>
        <v/>
      </c>
      <c r="G386" s="184" t="str">
        <f t="shared" si="176"/>
        <v/>
      </c>
      <c r="H386" s="184" t="str">
        <f t="shared" si="177"/>
        <v/>
      </c>
      <c r="I386" s="185" t="str">
        <f t="shared" si="147"/>
        <v/>
      </c>
      <c r="J386" s="185" t="str">
        <f t="shared" si="148"/>
        <v/>
      </c>
      <c r="K386" s="185" t="str">
        <f t="shared" si="149"/>
        <v/>
      </c>
      <c r="L386" s="186" t="str">
        <f t="shared" si="172"/>
        <v/>
      </c>
    </row>
    <row r="387" spans="1:12" ht="12.75" customHeight="1" x14ac:dyDescent="0.2">
      <c r="A387" s="188"/>
      <c r="B387" s="182"/>
      <c r="C387" s="183"/>
      <c r="D387" s="184" t="str">
        <f t="shared" si="173"/>
        <v/>
      </c>
      <c r="E387" s="184" t="str">
        <f t="shared" si="174"/>
        <v/>
      </c>
      <c r="F387" s="184" t="str">
        <f t="shared" si="175"/>
        <v/>
      </c>
      <c r="G387" s="184" t="str">
        <f t="shared" si="176"/>
        <v/>
      </c>
      <c r="H387" s="184" t="str">
        <f t="shared" si="177"/>
        <v/>
      </c>
      <c r="I387" s="185" t="str">
        <f t="shared" si="147"/>
        <v/>
      </c>
      <c r="J387" s="185" t="str">
        <f t="shared" si="148"/>
        <v/>
      </c>
      <c r="K387" s="185" t="str">
        <f t="shared" si="149"/>
        <v/>
      </c>
      <c r="L387" s="186" t="str">
        <f t="shared" si="172"/>
        <v/>
      </c>
    </row>
    <row r="388" spans="1:12" ht="12.75" customHeight="1" x14ac:dyDescent="0.2">
      <c r="A388" s="188"/>
      <c r="B388" s="182"/>
      <c r="C388" s="183"/>
      <c r="D388" s="184" t="str">
        <f t="shared" si="173"/>
        <v/>
      </c>
      <c r="E388" s="184" t="str">
        <f t="shared" si="174"/>
        <v/>
      </c>
      <c r="F388" s="184" t="str">
        <f t="shared" si="175"/>
        <v/>
      </c>
      <c r="G388" s="184" t="str">
        <f t="shared" si="176"/>
        <v/>
      </c>
      <c r="H388" s="184" t="str">
        <f t="shared" si="177"/>
        <v/>
      </c>
      <c r="I388" s="185" t="str">
        <f t="shared" ref="I388:I451" si="178">IF(E388&lt;&gt;"",ROUND(E388/7,0),"")</f>
        <v/>
      </c>
      <c r="J388" s="185" t="str">
        <f t="shared" ref="J388:J451" si="179">IF(F388&lt;&gt;"",ROUND(F388/9,0),"")</f>
        <v/>
      </c>
      <c r="K388" s="185" t="str">
        <f t="shared" ref="K388:K451" si="180">IF(G388&lt;&gt;"",ROUND(G388/3,0),"")</f>
        <v/>
      </c>
      <c r="L388" s="186" t="str">
        <f t="shared" si="172"/>
        <v/>
      </c>
    </row>
    <row r="389" spans="1:12" ht="12.75" customHeight="1" x14ac:dyDescent="0.2">
      <c r="A389" s="188"/>
      <c r="B389" s="182"/>
      <c r="C389" s="183"/>
      <c r="D389" s="184" t="str">
        <f t="shared" si="173"/>
        <v/>
      </c>
      <c r="E389" s="184" t="str">
        <f t="shared" si="174"/>
        <v/>
      </c>
      <c r="F389" s="184" t="str">
        <f t="shared" si="175"/>
        <v/>
      </c>
      <c r="G389" s="184" t="str">
        <f t="shared" si="176"/>
        <v/>
      </c>
      <c r="H389" s="184" t="str">
        <f t="shared" si="177"/>
        <v/>
      </c>
      <c r="I389" s="185" t="str">
        <f t="shared" si="178"/>
        <v/>
      </c>
      <c r="J389" s="185" t="str">
        <f t="shared" si="179"/>
        <v/>
      </c>
      <c r="K389" s="185" t="str">
        <f t="shared" si="180"/>
        <v/>
      </c>
      <c r="L389" s="186" t="str">
        <f t="shared" si="172"/>
        <v/>
      </c>
    </row>
    <row r="390" spans="1:12" ht="12.75" customHeight="1" x14ac:dyDescent="0.2">
      <c r="A390" s="188"/>
      <c r="B390" s="182"/>
      <c r="C390" s="183"/>
      <c r="D390" s="184" t="str">
        <f t="shared" si="173"/>
        <v/>
      </c>
      <c r="E390" s="184" t="str">
        <f t="shared" si="174"/>
        <v/>
      </c>
      <c r="F390" s="184" t="str">
        <f t="shared" si="175"/>
        <v/>
      </c>
      <c r="G390" s="184" t="str">
        <f t="shared" si="176"/>
        <v/>
      </c>
      <c r="H390" s="184" t="str">
        <f t="shared" si="177"/>
        <v/>
      </c>
      <c r="I390" s="185" t="str">
        <f t="shared" si="178"/>
        <v/>
      </c>
      <c r="J390" s="185" t="str">
        <f t="shared" si="179"/>
        <v/>
      </c>
      <c r="K390" s="185" t="str">
        <f t="shared" si="180"/>
        <v/>
      </c>
      <c r="L390" s="186" t="str">
        <f t="shared" si="172"/>
        <v/>
      </c>
    </row>
    <row r="391" spans="1:12" ht="12.75" customHeight="1" x14ac:dyDescent="0.2">
      <c r="A391" s="188"/>
      <c r="B391" s="182"/>
      <c r="C391" s="183"/>
      <c r="D391" s="184" t="str">
        <f t="shared" si="173"/>
        <v/>
      </c>
      <c r="E391" s="184" t="str">
        <f t="shared" si="174"/>
        <v/>
      </c>
      <c r="F391" s="184" t="str">
        <f t="shared" si="175"/>
        <v/>
      </c>
      <c r="G391" s="184" t="str">
        <f t="shared" si="176"/>
        <v/>
      </c>
      <c r="H391" s="184" t="str">
        <f t="shared" si="177"/>
        <v/>
      </c>
      <c r="I391" s="185" t="str">
        <f t="shared" si="178"/>
        <v/>
      </c>
      <c r="J391" s="185" t="str">
        <f t="shared" si="179"/>
        <v/>
      </c>
      <c r="K391" s="185" t="str">
        <f t="shared" si="180"/>
        <v/>
      </c>
      <c r="L391" s="186" t="str">
        <f t="shared" si="172"/>
        <v/>
      </c>
    </row>
    <row r="392" spans="1:12" ht="12.75" customHeight="1" x14ac:dyDescent="0.2">
      <c r="A392" s="188"/>
      <c r="B392" s="182"/>
      <c r="C392" s="183"/>
      <c r="D392" s="184" t="str">
        <f t="shared" si="173"/>
        <v/>
      </c>
      <c r="E392" s="184" t="str">
        <f t="shared" si="174"/>
        <v/>
      </c>
      <c r="F392" s="184" t="str">
        <f t="shared" si="175"/>
        <v/>
      </c>
      <c r="G392" s="184" t="str">
        <f t="shared" si="176"/>
        <v/>
      </c>
      <c r="H392" s="184" t="str">
        <f t="shared" si="177"/>
        <v/>
      </c>
      <c r="I392" s="185" t="str">
        <f t="shared" si="178"/>
        <v/>
      </c>
      <c r="J392" s="185" t="str">
        <f t="shared" si="179"/>
        <v/>
      </c>
      <c r="K392" s="185" t="str">
        <f t="shared" si="180"/>
        <v/>
      </c>
      <c r="L392" s="186" t="str">
        <f t="shared" si="172"/>
        <v/>
      </c>
    </row>
    <row r="393" spans="1:12" ht="12.75" customHeight="1" x14ac:dyDescent="0.2">
      <c r="A393" s="196"/>
      <c r="B393" s="35" t="s">
        <v>328</v>
      </c>
      <c r="C393" s="189">
        <f t="shared" ref="C393:H393" si="181">SUM(C378:C392)</f>
        <v>0</v>
      </c>
      <c r="D393" s="190">
        <f t="shared" si="181"/>
        <v>0</v>
      </c>
      <c r="E393" s="190">
        <f t="shared" si="181"/>
        <v>0</v>
      </c>
      <c r="F393" s="190">
        <f t="shared" si="181"/>
        <v>0</v>
      </c>
      <c r="G393" s="190">
        <f t="shared" si="181"/>
        <v>0</v>
      </c>
      <c r="H393" s="190">
        <f t="shared" si="181"/>
        <v>0</v>
      </c>
      <c r="I393" s="191">
        <f t="shared" si="178"/>
        <v>0</v>
      </c>
      <c r="J393" s="191">
        <f t="shared" si="179"/>
        <v>0</v>
      </c>
      <c r="K393" s="191">
        <f t="shared" si="180"/>
        <v>0</v>
      </c>
      <c r="L393" s="70">
        <f>SUM(L378:L392)</f>
        <v>0</v>
      </c>
    </row>
    <row r="394" spans="1:12" ht="12.75" customHeight="1" x14ac:dyDescent="0.2">
      <c r="A394" s="196"/>
      <c r="B394" s="35" t="s">
        <v>336</v>
      </c>
      <c r="C394" s="189">
        <v>100</v>
      </c>
      <c r="D394" s="190">
        <f>IF(C393&lt;&gt;0,D393/C393*100,0)</f>
        <v>0</v>
      </c>
      <c r="E394" s="190">
        <f>IF(D393&lt;&gt;0,E393/C393*100,0)</f>
        <v>0</v>
      </c>
      <c r="F394" s="190">
        <f>IF(E393&lt;&gt;0,F393/C393*100,0)</f>
        <v>0</v>
      </c>
      <c r="G394" s="190">
        <f>IF(F393&lt;&gt;0,G393/C393*100,0)</f>
        <v>0</v>
      </c>
      <c r="H394" s="190">
        <f>IF(G393&lt;&gt;0,H393/D393*100,0)</f>
        <v>0</v>
      </c>
      <c r="I394" s="70">
        <f t="shared" si="178"/>
        <v>0</v>
      </c>
      <c r="J394" s="70">
        <f t="shared" si="179"/>
        <v>0</v>
      </c>
      <c r="K394" s="70">
        <f t="shared" si="180"/>
        <v>0</v>
      </c>
      <c r="L394" s="70">
        <f t="shared" ref="L394:L409" si="182">IF(D394&lt;&gt;"",D394/3.6,"")</f>
        <v>0</v>
      </c>
    </row>
    <row r="395" spans="1:12" ht="12.75" customHeight="1" x14ac:dyDescent="0.2">
      <c r="A395" s="188"/>
      <c r="B395" s="182"/>
      <c r="C395" s="183"/>
      <c r="D395" s="184" t="str">
        <f t="shared" ref="D395:D409" si="183">IF($B395&lt;&gt;"",$C395/100*(VLOOKUP($B395,Alimenti,2)),"")</f>
        <v/>
      </c>
      <c r="E395" s="184" t="str">
        <f t="shared" ref="E395:E409" si="184">IF($B395&lt;&gt;"",$C395/100*(VLOOKUP($B395,Alimenti,3)),"")</f>
        <v/>
      </c>
      <c r="F395" s="184" t="str">
        <f t="shared" ref="F395:F409" si="185">IF($B395&lt;&gt;"",$C395/100*(VLOOKUP($B395,Alimenti,4)),"")</f>
        <v/>
      </c>
      <c r="G395" s="184" t="str">
        <f t="shared" ref="G395:G409" si="186">IF($B395&lt;&gt;"",$C395/100*(VLOOKUP($B395,Alimenti,5)),"")</f>
        <v/>
      </c>
      <c r="H395" s="184" t="str">
        <f t="shared" ref="H395:H409" si="187">IF($B395&lt;&gt;"",$C395/100*(VLOOKUP($B395,Alimenti,6)),"")</f>
        <v/>
      </c>
      <c r="I395" s="185" t="str">
        <f t="shared" si="178"/>
        <v/>
      </c>
      <c r="J395" s="185" t="str">
        <f t="shared" si="179"/>
        <v/>
      </c>
      <c r="K395" s="185" t="str">
        <f t="shared" si="180"/>
        <v/>
      </c>
      <c r="L395" s="186" t="str">
        <f t="shared" si="182"/>
        <v/>
      </c>
    </row>
    <row r="396" spans="1:12" ht="12.75" customHeight="1" x14ac:dyDescent="0.2">
      <c r="A396" s="188"/>
      <c r="B396" s="182"/>
      <c r="C396" s="183"/>
      <c r="D396" s="184" t="str">
        <f t="shared" si="183"/>
        <v/>
      </c>
      <c r="E396" s="184" t="str">
        <f t="shared" si="184"/>
        <v/>
      </c>
      <c r="F396" s="184" t="str">
        <f t="shared" si="185"/>
        <v/>
      </c>
      <c r="G396" s="184" t="str">
        <f t="shared" si="186"/>
        <v/>
      </c>
      <c r="H396" s="184" t="str">
        <f t="shared" si="187"/>
        <v/>
      </c>
      <c r="I396" s="185" t="str">
        <f t="shared" si="178"/>
        <v/>
      </c>
      <c r="J396" s="185" t="str">
        <f t="shared" si="179"/>
        <v/>
      </c>
      <c r="K396" s="185" t="str">
        <f t="shared" si="180"/>
        <v/>
      </c>
      <c r="L396" s="186" t="str">
        <f t="shared" si="182"/>
        <v/>
      </c>
    </row>
    <row r="397" spans="1:12" ht="12.75" customHeight="1" x14ac:dyDescent="0.2">
      <c r="A397" s="188"/>
      <c r="B397" s="182"/>
      <c r="C397" s="183"/>
      <c r="D397" s="184" t="str">
        <f t="shared" si="183"/>
        <v/>
      </c>
      <c r="E397" s="184" t="str">
        <f t="shared" si="184"/>
        <v/>
      </c>
      <c r="F397" s="184" t="str">
        <f t="shared" si="185"/>
        <v/>
      </c>
      <c r="G397" s="184" t="str">
        <f t="shared" si="186"/>
        <v/>
      </c>
      <c r="H397" s="184" t="str">
        <f t="shared" si="187"/>
        <v/>
      </c>
      <c r="I397" s="185" t="str">
        <f t="shared" si="178"/>
        <v/>
      </c>
      <c r="J397" s="185" t="str">
        <f t="shared" si="179"/>
        <v/>
      </c>
      <c r="K397" s="185" t="str">
        <f t="shared" si="180"/>
        <v/>
      </c>
      <c r="L397" s="186" t="str">
        <f t="shared" si="182"/>
        <v/>
      </c>
    </row>
    <row r="398" spans="1:12" ht="12.75" customHeight="1" x14ac:dyDescent="0.2">
      <c r="A398" s="188"/>
      <c r="B398" s="182"/>
      <c r="C398" s="183"/>
      <c r="D398" s="184" t="str">
        <f t="shared" si="183"/>
        <v/>
      </c>
      <c r="E398" s="184" t="str">
        <f t="shared" si="184"/>
        <v/>
      </c>
      <c r="F398" s="184" t="str">
        <f t="shared" si="185"/>
        <v/>
      </c>
      <c r="G398" s="184" t="str">
        <f t="shared" si="186"/>
        <v/>
      </c>
      <c r="H398" s="184" t="str">
        <f t="shared" si="187"/>
        <v/>
      </c>
      <c r="I398" s="185" t="str">
        <f t="shared" si="178"/>
        <v/>
      </c>
      <c r="J398" s="185" t="str">
        <f t="shared" si="179"/>
        <v/>
      </c>
      <c r="K398" s="185" t="str">
        <f t="shared" si="180"/>
        <v/>
      </c>
      <c r="L398" s="186" t="str">
        <f t="shared" si="182"/>
        <v/>
      </c>
    </row>
    <row r="399" spans="1:12" ht="12.75" customHeight="1" x14ac:dyDescent="0.2">
      <c r="A399" s="188"/>
      <c r="B399" s="182"/>
      <c r="C399" s="183"/>
      <c r="D399" s="184" t="str">
        <f t="shared" si="183"/>
        <v/>
      </c>
      <c r="E399" s="184" t="str">
        <f t="shared" si="184"/>
        <v/>
      </c>
      <c r="F399" s="184" t="str">
        <f t="shared" si="185"/>
        <v/>
      </c>
      <c r="G399" s="184" t="str">
        <f t="shared" si="186"/>
        <v/>
      </c>
      <c r="H399" s="184" t="str">
        <f t="shared" si="187"/>
        <v/>
      </c>
      <c r="I399" s="185" t="str">
        <f t="shared" si="178"/>
        <v/>
      </c>
      <c r="J399" s="185" t="str">
        <f t="shared" si="179"/>
        <v/>
      </c>
      <c r="K399" s="185" t="str">
        <f t="shared" si="180"/>
        <v/>
      </c>
      <c r="L399" s="186" t="str">
        <f t="shared" si="182"/>
        <v/>
      </c>
    </row>
    <row r="400" spans="1:12" ht="12.75" customHeight="1" x14ac:dyDescent="0.2">
      <c r="A400" s="188"/>
      <c r="B400" s="182"/>
      <c r="C400" s="183"/>
      <c r="D400" s="184" t="str">
        <f t="shared" si="183"/>
        <v/>
      </c>
      <c r="E400" s="184" t="str">
        <f t="shared" si="184"/>
        <v/>
      </c>
      <c r="F400" s="184" t="str">
        <f t="shared" si="185"/>
        <v/>
      </c>
      <c r="G400" s="184" t="str">
        <f t="shared" si="186"/>
        <v/>
      </c>
      <c r="H400" s="184" t="str">
        <f t="shared" si="187"/>
        <v/>
      </c>
      <c r="I400" s="185" t="str">
        <f t="shared" si="178"/>
        <v/>
      </c>
      <c r="J400" s="185" t="str">
        <f t="shared" si="179"/>
        <v/>
      </c>
      <c r="K400" s="185" t="str">
        <f t="shared" si="180"/>
        <v/>
      </c>
      <c r="L400" s="186" t="str">
        <f t="shared" si="182"/>
        <v/>
      </c>
    </row>
    <row r="401" spans="1:12" ht="12.75" customHeight="1" x14ac:dyDescent="0.2">
      <c r="A401" s="188"/>
      <c r="B401" s="182"/>
      <c r="C401" s="183"/>
      <c r="D401" s="184" t="str">
        <f t="shared" si="183"/>
        <v/>
      </c>
      <c r="E401" s="184" t="str">
        <f t="shared" si="184"/>
        <v/>
      </c>
      <c r="F401" s="184" t="str">
        <f t="shared" si="185"/>
        <v/>
      </c>
      <c r="G401" s="184" t="str">
        <f t="shared" si="186"/>
        <v/>
      </c>
      <c r="H401" s="184" t="str">
        <f t="shared" si="187"/>
        <v/>
      </c>
      <c r="I401" s="185" t="str">
        <f t="shared" si="178"/>
        <v/>
      </c>
      <c r="J401" s="185" t="str">
        <f t="shared" si="179"/>
        <v/>
      </c>
      <c r="K401" s="185" t="str">
        <f t="shared" si="180"/>
        <v/>
      </c>
      <c r="L401" s="186" t="str">
        <f t="shared" si="182"/>
        <v/>
      </c>
    </row>
    <row r="402" spans="1:12" ht="12.75" customHeight="1" x14ac:dyDescent="0.2">
      <c r="A402" s="188"/>
      <c r="B402" s="182"/>
      <c r="C402" s="183"/>
      <c r="D402" s="184" t="str">
        <f t="shared" si="183"/>
        <v/>
      </c>
      <c r="E402" s="184" t="str">
        <f t="shared" si="184"/>
        <v/>
      </c>
      <c r="F402" s="184" t="str">
        <f t="shared" si="185"/>
        <v/>
      </c>
      <c r="G402" s="184" t="str">
        <f t="shared" si="186"/>
        <v/>
      </c>
      <c r="H402" s="184" t="str">
        <f t="shared" si="187"/>
        <v/>
      </c>
      <c r="I402" s="185" t="str">
        <f t="shared" si="178"/>
        <v/>
      </c>
      <c r="J402" s="185" t="str">
        <f t="shared" si="179"/>
        <v/>
      </c>
      <c r="K402" s="185" t="str">
        <f t="shared" si="180"/>
        <v/>
      </c>
      <c r="L402" s="186" t="str">
        <f t="shared" si="182"/>
        <v/>
      </c>
    </row>
    <row r="403" spans="1:12" ht="12.75" customHeight="1" x14ac:dyDescent="0.2">
      <c r="A403" s="188"/>
      <c r="B403" s="182"/>
      <c r="C403" s="183"/>
      <c r="D403" s="184" t="str">
        <f t="shared" si="183"/>
        <v/>
      </c>
      <c r="E403" s="184" t="str">
        <f t="shared" si="184"/>
        <v/>
      </c>
      <c r="F403" s="184" t="str">
        <f t="shared" si="185"/>
        <v/>
      </c>
      <c r="G403" s="184" t="str">
        <f t="shared" si="186"/>
        <v/>
      </c>
      <c r="H403" s="184" t="str">
        <f t="shared" si="187"/>
        <v/>
      </c>
      <c r="I403" s="185" t="str">
        <f t="shared" si="178"/>
        <v/>
      </c>
      <c r="J403" s="185" t="str">
        <f t="shared" si="179"/>
        <v/>
      </c>
      <c r="K403" s="185" t="str">
        <f t="shared" si="180"/>
        <v/>
      </c>
      <c r="L403" s="186" t="str">
        <f t="shared" si="182"/>
        <v/>
      </c>
    </row>
    <row r="404" spans="1:12" ht="12.75" customHeight="1" x14ac:dyDescent="0.2">
      <c r="A404" s="188"/>
      <c r="B404" s="182"/>
      <c r="C404" s="183"/>
      <c r="D404" s="184" t="str">
        <f t="shared" si="183"/>
        <v/>
      </c>
      <c r="E404" s="184" t="str">
        <f t="shared" si="184"/>
        <v/>
      </c>
      <c r="F404" s="184" t="str">
        <f t="shared" si="185"/>
        <v/>
      </c>
      <c r="G404" s="184" t="str">
        <f t="shared" si="186"/>
        <v/>
      </c>
      <c r="H404" s="184" t="str">
        <f t="shared" si="187"/>
        <v/>
      </c>
      <c r="I404" s="185" t="str">
        <f t="shared" si="178"/>
        <v/>
      </c>
      <c r="J404" s="185" t="str">
        <f t="shared" si="179"/>
        <v/>
      </c>
      <c r="K404" s="185" t="str">
        <f t="shared" si="180"/>
        <v/>
      </c>
      <c r="L404" s="186" t="str">
        <f t="shared" si="182"/>
        <v/>
      </c>
    </row>
    <row r="405" spans="1:12" ht="12.75" customHeight="1" x14ac:dyDescent="0.2">
      <c r="A405" s="188"/>
      <c r="B405" s="182"/>
      <c r="C405" s="183"/>
      <c r="D405" s="184" t="str">
        <f t="shared" si="183"/>
        <v/>
      </c>
      <c r="E405" s="184" t="str">
        <f t="shared" si="184"/>
        <v/>
      </c>
      <c r="F405" s="184" t="str">
        <f t="shared" si="185"/>
        <v/>
      </c>
      <c r="G405" s="184" t="str">
        <f t="shared" si="186"/>
        <v/>
      </c>
      <c r="H405" s="184" t="str">
        <f t="shared" si="187"/>
        <v/>
      </c>
      <c r="I405" s="185" t="str">
        <f t="shared" si="178"/>
        <v/>
      </c>
      <c r="J405" s="185" t="str">
        <f t="shared" si="179"/>
        <v/>
      </c>
      <c r="K405" s="185" t="str">
        <f t="shared" si="180"/>
        <v/>
      </c>
      <c r="L405" s="186" t="str">
        <f t="shared" si="182"/>
        <v/>
      </c>
    </row>
    <row r="406" spans="1:12" ht="12.75" customHeight="1" x14ac:dyDescent="0.2">
      <c r="A406" s="188"/>
      <c r="B406" s="182"/>
      <c r="C406" s="183"/>
      <c r="D406" s="184" t="str">
        <f t="shared" si="183"/>
        <v/>
      </c>
      <c r="E406" s="184" t="str">
        <f t="shared" si="184"/>
        <v/>
      </c>
      <c r="F406" s="184" t="str">
        <f t="shared" si="185"/>
        <v/>
      </c>
      <c r="G406" s="184" t="str">
        <f t="shared" si="186"/>
        <v/>
      </c>
      <c r="H406" s="184" t="str">
        <f t="shared" si="187"/>
        <v/>
      </c>
      <c r="I406" s="185" t="str">
        <f t="shared" si="178"/>
        <v/>
      </c>
      <c r="J406" s="185" t="str">
        <f t="shared" si="179"/>
        <v/>
      </c>
      <c r="K406" s="185" t="str">
        <f t="shared" si="180"/>
        <v/>
      </c>
      <c r="L406" s="186" t="str">
        <f t="shared" si="182"/>
        <v/>
      </c>
    </row>
    <row r="407" spans="1:12" ht="12.75" customHeight="1" x14ac:dyDescent="0.2">
      <c r="A407" s="188"/>
      <c r="B407" s="182"/>
      <c r="C407" s="183"/>
      <c r="D407" s="184" t="str">
        <f t="shared" si="183"/>
        <v/>
      </c>
      <c r="E407" s="184" t="str">
        <f t="shared" si="184"/>
        <v/>
      </c>
      <c r="F407" s="184" t="str">
        <f t="shared" si="185"/>
        <v/>
      </c>
      <c r="G407" s="184" t="str">
        <f t="shared" si="186"/>
        <v/>
      </c>
      <c r="H407" s="184" t="str">
        <f t="shared" si="187"/>
        <v/>
      </c>
      <c r="I407" s="185" t="str">
        <f t="shared" si="178"/>
        <v/>
      </c>
      <c r="J407" s="185" t="str">
        <f t="shared" si="179"/>
        <v/>
      </c>
      <c r="K407" s="185" t="str">
        <f t="shared" si="180"/>
        <v/>
      </c>
      <c r="L407" s="186" t="str">
        <f t="shared" si="182"/>
        <v/>
      </c>
    </row>
    <row r="408" spans="1:12" ht="12.75" customHeight="1" x14ac:dyDescent="0.2">
      <c r="A408" s="188"/>
      <c r="B408" s="182"/>
      <c r="C408" s="183"/>
      <c r="D408" s="184" t="str">
        <f t="shared" si="183"/>
        <v/>
      </c>
      <c r="E408" s="184" t="str">
        <f t="shared" si="184"/>
        <v/>
      </c>
      <c r="F408" s="184" t="str">
        <f t="shared" si="185"/>
        <v/>
      </c>
      <c r="G408" s="184" t="str">
        <f t="shared" si="186"/>
        <v/>
      </c>
      <c r="H408" s="184" t="str">
        <f t="shared" si="187"/>
        <v/>
      </c>
      <c r="I408" s="185" t="str">
        <f t="shared" si="178"/>
        <v/>
      </c>
      <c r="J408" s="185" t="str">
        <f t="shared" si="179"/>
        <v/>
      </c>
      <c r="K408" s="185" t="str">
        <f t="shared" si="180"/>
        <v/>
      </c>
      <c r="L408" s="186" t="str">
        <f t="shared" si="182"/>
        <v/>
      </c>
    </row>
    <row r="409" spans="1:12" ht="12.75" customHeight="1" x14ac:dyDescent="0.2">
      <c r="A409" s="188"/>
      <c r="B409" s="182"/>
      <c r="C409" s="183"/>
      <c r="D409" s="184" t="str">
        <f t="shared" si="183"/>
        <v/>
      </c>
      <c r="E409" s="184" t="str">
        <f t="shared" si="184"/>
        <v/>
      </c>
      <c r="F409" s="184" t="str">
        <f t="shared" si="185"/>
        <v/>
      </c>
      <c r="G409" s="184" t="str">
        <f t="shared" si="186"/>
        <v/>
      </c>
      <c r="H409" s="184" t="str">
        <f t="shared" si="187"/>
        <v/>
      </c>
      <c r="I409" s="185" t="str">
        <f t="shared" si="178"/>
        <v/>
      </c>
      <c r="J409" s="185" t="str">
        <f t="shared" si="179"/>
        <v/>
      </c>
      <c r="K409" s="185" t="str">
        <f t="shared" si="180"/>
        <v/>
      </c>
      <c r="L409" s="186" t="str">
        <f t="shared" si="182"/>
        <v/>
      </c>
    </row>
    <row r="410" spans="1:12" ht="12.75" customHeight="1" x14ac:dyDescent="0.2">
      <c r="A410" s="196"/>
      <c r="B410" s="35" t="s">
        <v>328</v>
      </c>
      <c r="C410" s="189">
        <f t="shared" ref="C410:H410" si="188">SUM(C395:C409)</f>
        <v>0</v>
      </c>
      <c r="D410" s="190">
        <f t="shared" si="188"/>
        <v>0</v>
      </c>
      <c r="E410" s="190">
        <f t="shared" si="188"/>
        <v>0</v>
      </c>
      <c r="F410" s="190">
        <f t="shared" si="188"/>
        <v>0</v>
      </c>
      <c r="G410" s="190">
        <f t="shared" si="188"/>
        <v>0</v>
      </c>
      <c r="H410" s="190">
        <f t="shared" si="188"/>
        <v>0</v>
      </c>
      <c r="I410" s="191">
        <f t="shared" si="178"/>
        <v>0</v>
      </c>
      <c r="J410" s="191">
        <f t="shared" si="179"/>
        <v>0</v>
      </c>
      <c r="K410" s="191">
        <f t="shared" si="180"/>
        <v>0</v>
      </c>
      <c r="L410" s="70">
        <f>SUM(L395:L409)</f>
        <v>0</v>
      </c>
    </row>
    <row r="411" spans="1:12" ht="12.75" customHeight="1" x14ac:dyDescent="0.2">
      <c r="A411" s="196"/>
      <c r="B411" s="35" t="s">
        <v>336</v>
      </c>
      <c r="C411" s="189">
        <v>100</v>
      </c>
      <c r="D411" s="190">
        <f>IF(C410&lt;&gt;0,D410/C410*100,0)</f>
        <v>0</v>
      </c>
      <c r="E411" s="190">
        <f>IF(D410&lt;&gt;0,E410/C410*100,0)</f>
        <v>0</v>
      </c>
      <c r="F411" s="190">
        <f>IF(E410&lt;&gt;0,F410/C410*100,0)</f>
        <v>0</v>
      </c>
      <c r="G411" s="190">
        <f>IF(F410&lt;&gt;0,G410/C410*100,0)</f>
        <v>0</v>
      </c>
      <c r="H411" s="190">
        <f>IF(G410&lt;&gt;0,H410/D410*100,0)</f>
        <v>0</v>
      </c>
      <c r="I411" s="70">
        <f t="shared" si="178"/>
        <v>0</v>
      </c>
      <c r="J411" s="70">
        <f t="shared" si="179"/>
        <v>0</v>
      </c>
      <c r="K411" s="70">
        <f t="shared" si="180"/>
        <v>0</v>
      </c>
      <c r="L411" s="70">
        <f t="shared" ref="L411:L426" si="189">IF(D411&lt;&gt;"",D411/3.6,"")</f>
        <v>0</v>
      </c>
    </row>
    <row r="412" spans="1:12" ht="12.75" customHeight="1" x14ac:dyDescent="0.2">
      <c r="A412" s="188"/>
      <c r="B412" s="182"/>
      <c r="C412" s="183"/>
      <c r="D412" s="184" t="str">
        <f t="shared" ref="D412:D426" si="190">IF($B412&lt;&gt;"",$C412/100*(VLOOKUP($B412,Alimenti,2)),"")</f>
        <v/>
      </c>
      <c r="E412" s="184" t="str">
        <f t="shared" ref="E412:E426" si="191">IF($B412&lt;&gt;"",$C412/100*(VLOOKUP($B412,Alimenti,3)),"")</f>
        <v/>
      </c>
      <c r="F412" s="184" t="str">
        <f t="shared" ref="F412:F426" si="192">IF($B412&lt;&gt;"",$C412/100*(VLOOKUP($B412,Alimenti,4)),"")</f>
        <v/>
      </c>
      <c r="G412" s="184" t="str">
        <f t="shared" ref="G412:G426" si="193">IF($B412&lt;&gt;"",$C412/100*(VLOOKUP($B412,Alimenti,5)),"")</f>
        <v/>
      </c>
      <c r="H412" s="184" t="str">
        <f t="shared" ref="H412:H426" si="194">IF($B412&lt;&gt;"",$C412/100*(VLOOKUP($B412,Alimenti,6)),"")</f>
        <v/>
      </c>
      <c r="I412" s="185" t="str">
        <f t="shared" si="178"/>
        <v/>
      </c>
      <c r="J412" s="185" t="str">
        <f t="shared" si="179"/>
        <v/>
      </c>
      <c r="K412" s="185" t="str">
        <f t="shared" si="180"/>
        <v/>
      </c>
      <c r="L412" s="186" t="str">
        <f t="shared" si="189"/>
        <v/>
      </c>
    </row>
    <row r="413" spans="1:12" ht="12.75" customHeight="1" x14ac:dyDescent="0.2">
      <c r="A413" s="188"/>
      <c r="B413" s="182"/>
      <c r="C413" s="183"/>
      <c r="D413" s="184" t="str">
        <f t="shared" si="190"/>
        <v/>
      </c>
      <c r="E413" s="184" t="str">
        <f t="shared" si="191"/>
        <v/>
      </c>
      <c r="F413" s="184" t="str">
        <f t="shared" si="192"/>
        <v/>
      </c>
      <c r="G413" s="184" t="str">
        <f t="shared" si="193"/>
        <v/>
      </c>
      <c r="H413" s="184" t="str">
        <f t="shared" si="194"/>
        <v/>
      </c>
      <c r="I413" s="185" t="str">
        <f t="shared" si="178"/>
        <v/>
      </c>
      <c r="J413" s="185" t="str">
        <f t="shared" si="179"/>
        <v/>
      </c>
      <c r="K413" s="185" t="str">
        <f t="shared" si="180"/>
        <v/>
      </c>
      <c r="L413" s="186" t="str">
        <f t="shared" si="189"/>
        <v/>
      </c>
    </row>
    <row r="414" spans="1:12" ht="12.75" customHeight="1" x14ac:dyDescent="0.2">
      <c r="A414" s="188"/>
      <c r="B414" s="182"/>
      <c r="C414" s="183"/>
      <c r="D414" s="184" t="str">
        <f t="shared" si="190"/>
        <v/>
      </c>
      <c r="E414" s="184" t="str">
        <f t="shared" si="191"/>
        <v/>
      </c>
      <c r="F414" s="184" t="str">
        <f t="shared" si="192"/>
        <v/>
      </c>
      <c r="G414" s="184" t="str">
        <f t="shared" si="193"/>
        <v/>
      </c>
      <c r="H414" s="184" t="str">
        <f t="shared" si="194"/>
        <v/>
      </c>
      <c r="I414" s="185" t="str">
        <f t="shared" si="178"/>
        <v/>
      </c>
      <c r="J414" s="185" t="str">
        <f t="shared" si="179"/>
        <v/>
      </c>
      <c r="K414" s="185" t="str">
        <f t="shared" si="180"/>
        <v/>
      </c>
      <c r="L414" s="186" t="str">
        <f t="shared" si="189"/>
        <v/>
      </c>
    </row>
    <row r="415" spans="1:12" ht="12.75" customHeight="1" x14ac:dyDescent="0.2">
      <c r="A415" s="188"/>
      <c r="B415" s="182"/>
      <c r="C415" s="183"/>
      <c r="D415" s="184" t="str">
        <f t="shared" si="190"/>
        <v/>
      </c>
      <c r="E415" s="184" t="str">
        <f t="shared" si="191"/>
        <v/>
      </c>
      <c r="F415" s="184" t="str">
        <f t="shared" si="192"/>
        <v/>
      </c>
      <c r="G415" s="184" t="str">
        <f t="shared" si="193"/>
        <v/>
      </c>
      <c r="H415" s="184" t="str">
        <f t="shared" si="194"/>
        <v/>
      </c>
      <c r="I415" s="185" t="str">
        <f t="shared" si="178"/>
        <v/>
      </c>
      <c r="J415" s="185" t="str">
        <f t="shared" si="179"/>
        <v/>
      </c>
      <c r="K415" s="185" t="str">
        <f t="shared" si="180"/>
        <v/>
      </c>
      <c r="L415" s="186" t="str">
        <f t="shared" si="189"/>
        <v/>
      </c>
    </row>
    <row r="416" spans="1:12" ht="12.75" customHeight="1" x14ac:dyDescent="0.2">
      <c r="A416" s="188"/>
      <c r="B416" s="182"/>
      <c r="C416" s="183"/>
      <c r="D416" s="184" t="str">
        <f t="shared" si="190"/>
        <v/>
      </c>
      <c r="E416" s="184" t="str">
        <f t="shared" si="191"/>
        <v/>
      </c>
      <c r="F416" s="184" t="str">
        <f t="shared" si="192"/>
        <v/>
      </c>
      <c r="G416" s="184" t="str">
        <f t="shared" si="193"/>
        <v/>
      </c>
      <c r="H416" s="184" t="str">
        <f t="shared" si="194"/>
        <v/>
      </c>
      <c r="I416" s="185" t="str">
        <f t="shared" si="178"/>
        <v/>
      </c>
      <c r="J416" s="185" t="str">
        <f t="shared" si="179"/>
        <v/>
      </c>
      <c r="K416" s="185" t="str">
        <f t="shared" si="180"/>
        <v/>
      </c>
      <c r="L416" s="186" t="str">
        <f t="shared" si="189"/>
        <v/>
      </c>
    </row>
    <row r="417" spans="1:12" ht="12.75" customHeight="1" x14ac:dyDescent="0.2">
      <c r="A417" s="188"/>
      <c r="B417" s="182"/>
      <c r="C417" s="183"/>
      <c r="D417" s="184" t="str">
        <f t="shared" si="190"/>
        <v/>
      </c>
      <c r="E417" s="184" t="str">
        <f t="shared" si="191"/>
        <v/>
      </c>
      <c r="F417" s="184" t="str">
        <f t="shared" si="192"/>
        <v/>
      </c>
      <c r="G417" s="184" t="str">
        <f t="shared" si="193"/>
        <v/>
      </c>
      <c r="H417" s="184" t="str">
        <f t="shared" si="194"/>
        <v/>
      </c>
      <c r="I417" s="185" t="str">
        <f t="shared" si="178"/>
        <v/>
      </c>
      <c r="J417" s="185" t="str">
        <f t="shared" si="179"/>
        <v/>
      </c>
      <c r="K417" s="185" t="str">
        <f t="shared" si="180"/>
        <v/>
      </c>
      <c r="L417" s="186" t="str">
        <f t="shared" si="189"/>
        <v/>
      </c>
    </row>
    <row r="418" spans="1:12" ht="12.75" customHeight="1" x14ac:dyDescent="0.2">
      <c r="A418" s="188"/>
      <c r="B418" s="182"/>
      <c r="C418" s="183"/>
      <c r="D418" s="184" t="str">
        <f t="shared" si="190"/>
        <v/>
      </c>
      <c r="E418" s="184" t="str">
        <f t="shared" si="191"/>
        <v/>
      </c>
      <c r="F418" s="184" t="str">
        <f t="shared" si="192"/>
        <v/>
      </c>
      <c r="G418" s="184" t="str">
        <f t="shared" si="193"/>
        <v/>
      </c>
      <c r="H418" s="184" t="str">
        <f t="shared" si="194"/>
        <v/>
      </c>
      <c r="I418" s="185" t="str">
        <f t="shared" si="178"/>
        <v/>
      </c>
      <c r="J418" s="185" t="str">
        <f t="shared" si="179"/>
        <v/>
      </c>
      <c r="K418" s="185" t="str">
        <f t="shared" si="180"/>
        <v/>
      </c>
      <c r="L418" s="186" t="str">
        <f t="shared" si="189"/>
        <v/>
      </c>
    </row>
    <row r="419" spans="1:12" ht="12.75" customHeight="1" x14ac:dyDescent="0.2">
      <c r="A419" s="188"/>
      <c r="B419" s="182"/>
      <c r="C419" s="183"/>
      <c r="D419" s="184" t="str">
        <f t="shared" si="190"/>
        <v/>
      </c>
      <c r="E419" s="184" t="str">
        <f t="shared" si="191"/>
        <v/>
      </c>
      <c r="F419" s="184" t="str">
        <f t="shared" si="192"/>
        <v/>
      </c>
      <c r="G419" s="184" t="str">
        <f t="shared" si="193"/>
        <v/>
      </c>
      <c r="H419" s="184" t="str">
        <f t="shared" si="194"/>
        <v/>
      </c>
      <c r="I419" s="185" t="str">
        <f t="shared" si="178"/>
        <v/>
      </c>
      <c r="J419" s="185" t="str">
        <f t="shared" si="179"/>
        <v/>
      </c>
      <c r="K419" s="185" t="str">
        <f t="shared" si="180"/>
        <v/>
      </c>
      <c r="L419" s="186" t="str">
        <f t="shared" si="189"/>
        <v/>
      </c>
    </row>
    <row r="420" spans="1:12" ht="12.75" customHeight="1" x14ac:dyDescent="0.2">
      <c r="A420" s="188"/>
      <c r="B420" s="182"/>
      <c r="C420" s="183"/>
      <c r="D420" s="184" t="str">
        <f t="shared" si="190"/>
        <v/>
      </c>
      <c r="E420" s="184" t="str">
        <f t="shared" si="191"/>
        <v/>
      </c>
      <c r="F420" s="184" t="str">
        <f t="shared" si="192"/>
        <v/>
      </c>
      <c r="G420" s="184" t="str">
        <f t="shared" si="193"/>
        <v/>
      </c>
      <c r="H420" s="184" t="str">
        <f t="shared" si="194"/>
        <v/>
      </c>
      <c r="I420" s="185" t="str">
        <f t="shared" si="178"/>
        <v/>
      </c>
      <c r="J420" s="185" t="str">
        <f t="shared" si="179"/>
        <v/>
      </c>
      <c r="K420" s="185" t="str">
        <f t="shared" si="180"/>
        <v/>
      </c>
      <c r="L420" s="186" t="str">
        <f t="shared" si="189"/>
        <v/>
      </c>
    </row>
    <row r="421" spans="1:12" ht="12.75" customHeight="1" x14ac:dyDescent="0.2">
      <c r="A421" s="188"/>
      <c r="B421" s="182"/>
      <c r="C421" s="183"/>
      <c r="D421" s="184" t="str">
        <f t="shared" si="190"/>
        <v/>
      </c>
      <c r="E421" s="184" t="str">
        <f t="shared" si="191"/>
        <v/>
      </c>
      <c r="F421" s="184" t="str">
        <f t="shared" si="192"/>
        <v/>
      </c>
      <c r="G421" s="184" t="str">
        <f t="shared" si="193"/>
        <v/>
      </c>
      <c r="H421" s="184" t="str">
        <f t="shared" si="194"/>
        <v/>
      </c>
      <c r="I421" s="185" t="str">
        <f t="shared" si="178"/>
        <v/>
      </c>
      <c r="J421" s="185" t="str">
        <f t="shared" si="179"/>
        <v/>
      </c>
      <c r="K421" s="185" t="str">
        <f t="shared" si="180"/>
        <v/>
      </c>
      <c r="L421" s="186" t="str">
        <f t="shared" si="189"/>
        <v/>
      </c>
    </row>
    <row r="422" spans="1:12" ht="12.75" customHeight="1" x14ac:dyDescent="0.2">
      <c r="A422" s="188"/>
      <c r="B422" s="182"/>
      <c r="C422" s="183"/>
      <c r="D422" s="184" t="str">
        <f t="shared" si="190"/>
        <v/>
      </c>
      <c r="E422" s="184" t="str">
        <f t="shared" si="191"/>
        <v/>
      </c>
      <c r="F422" s="184" t="str">
        <f t="shared" si="192"/>
        <v/>
      </c>
      <c r="G422" s="184" t="str">
        <f t="shared" si="193"/>
        <v/>
      </c>
      <c r="H422" s="184" t="str">
        <f t="shared" si="194"/>
        <v/>
      </c>
      <c r="I422" s="185" t="str">
        <f t="shared" si="178"/>
        <v/>
      </c>
      <c r="J422" s="185" t="str">
        <f t="shared" si="179"/>
        <v/>
      </c>
      <c r="K422" s="185" t="str">
        <f t="shared" si="180"/>
        <v/>
      </c>
      <c r="L422" s="186" t="str">
        <f t="shared" si="189"/>
        <v/>
      </c>
    </row>
    <row r="423" spans="1:12" ht="12.75" customHeight="1" x14ac:dyDescent="0.2">
      <c r="A423" s="188"/>
      <c r="B423" s="182"/>
      <c r="C423" s="183"/>
      <c r="D423" s="184" t="str">
        <f t="shared" si="190"/>
        <v/>
      </c>
      <c r="E423" s="184" t="str">
        <f t="shared" si="191"/>
        <v/>
      </c>
      <c r="F423" s="184" t="str">
        <f t="shared" si="192"/>
        <v/>
      </c>
      <c r="G423" s="184" t="str">
        <f t="shared" si="193"/>
        <v/>
      </c>
      <c r="H423" s="184" t="str">
        <f t="shared" si="194"/>
        <v/>
      </c>
      <c r="I423" s="185" t="str">
        <f t="shared" si="178"/>
        <v/>
      </c>
      <c r="J423" s="185" t="str">
        <f t="shared" si="179"/>
        <v/>
      </c>
      <c r="K423" s="185" t="str">
        <f t="shared" si="180"/>
        <v/>
      </c>
      <c r="L423" s="186" t="str">
        <f t="shared" si="189"/>
        <v/>
      </c>
    </row>
    <row r="424" spans="1:12" ht="12.75" customHeight="1" x14ac:dyDescent="0.2">
      <c r="A424" s="188"/>
      <c r="B424" s="182"/>
      <c r="C424" s="183"/>
      <c r="D424" s="184" t="str">
        <f t="shared" si="190"/>
        <v/>
      </c>
      <c r="E424" s="184" t="str">
        <f t="shared" si="191"/>
        <v/>
      </c>
      <c r="F424" s="184" t="str">
        <f t="shared" si="192"/>
        <v/>
      </c>
      <c r="G424" s="184" t="str">
        <f t="shared" si="193"/>
        <v/>
      </c>
      <c r="H424" s="184" t="str">
        <f t="shared" si="194"/>
        <v/>
      </c>
      <c r="I424" s="185" t="str">
        <f t="shared" si="178"/>
        <v/>
      </c>
      <c r="J424" s="185" t="str">
        <f t="shared" si="179"/>
        <v/>
      </c>
      <c r="K424" s="185" t="str">
        <f t="shared" si="180"/>
        <v/>
      </c>
      <c r="L424" s="186" t="str">
        <f t="shared" si="189"/>
        <v/>
      </c>
    </row>
    <row r="425" spans="1:12" ht="12.75" customHeight="1" x14ac:dyDescent="0.2">
      <c r="A425" s="188"/>
      <c r="B425" s="182"/>
      <c r="C425" s="183"/>
      <c r="D425" s="184" t="str">
        <f t="shared" si="190"/>
        <v/>
      </c>
      <c r="E425" s="184" t="str">
        <f t="shared" si="191"/>
        <v/>
      </c>
      <c r="F425" s="184" t="str">
        <f t="shared" si="192"/>
        <v/>
      </c>
      <c r="G425" s="184" t="str">
        <f t="shared" si="193"/>
        <v/>
      </c>
      <c r="H425" s="184" t="str">
        <f t="shared" si="194"/>
        <v/>
      </c>
      <c r="I425" s="185" t="str">
        <f t="shared" si="178"/>
        <v/>
      </c>
      <c r="J425" s="185" t="str">
        <f t="shared" si="179"/>
        <v/>
      </c>
      <c r="K425" s="185" t="str">
        <f t="shared" si="180"/>
        <v/>
      </c>
      <c r="L425" s="186" t="str">
        <f t="shared" si="189"/>
        <v/>
      </c>
    </row>
    <row r="426" spans="1:12" ht="12.75" customHeight="1" x14ac:dyDescent="0.2">
      <c r="A426" s="188"/>
      <c r="B426" s="182"/>
      <c r="C426" s="183"/>
      <c r="D426" s="184" t="str">
        <f t="shared" si="190"/>
        <v/>
      </c>
      <c r="E426" s="184" t="str">
        <f t="shared" si="191"/>
        <v/>
      </c>
      <c r="F426" s="184" t="str">
        <f t="shared" si="192"/>
        <v/>
      </c>
      <c r="G426" s="184" t="str">
        <f t="shared" si="193"/>
        <v/>
      </c>
      <c r="H426" s="184" t="str">
        <f t="shared" si="194"/>
        <v/>
      </c>
      <c r="I426" s="185" t="str">
        <f t="shared" si="178"/>
        <v/>
      </c>
      <c r="J426" s="185" t="str">
        <f t="shared" si="179"/>
        <v/>
      </c>
      <c r="K426" s="185" t="str">
        <f t="shared" si="180"/>
        <v/>
      </c>
      <c r="L426" s="186" t="str">
        <f t="shared" si="189"/>
        <v/>
      </c>
    </row>
    <row r="427" spans="1:12" ht="12.75" customHeight="1" x14ac:dyDescent="0.2">
      <c r="A427" s="196"/>
      <c r="B427" s="35" t="s">
        <v>328</v>
      </c>
      <c r="C427" s="189">
        <f t="shared" ref="C427:H427" si="195">SUM(C412:C426)</f>
        <v>0</v>
      </c>
      <c r="D427" s="190">
        <f t="shared" si="195"/>
        <v>0</v>
      </c>
      <c r="E427" s="190">
        <f t="shared" si="195"/>
        <v>0</v>
      </c>
      <c r="F427" s="190">
        <f t="shared" si="195"/>
        <v>0</v>
      </c>
      <c r="G427" s="190">
        <f t="shared" si="195"/>
        <v>0</v>
      </c>
      <c r="H427" s="190">
        <f t="shared" si="195"/>
        <v>0</v>
      </c>
      <c r="I427" s="191">
        <f t="shared" si="178"/>
        <v>0</v>
      </c>
      <c r="J427" s="191">
        <f t="shared" si="179"/>
        <v>0</v>
      </c>
      <c r="K427" s="191">
        <f t="shared" si="180"/>
        <v>0</v>
      </c>
      <c r="L427" s="70">
        <f>SUM(L412:L426)</f>
        <v>0</v>
      </c>
    </row>
    <row r="428" spans="1:12" ht="12.75" customHeight="1" x14ac:dyDescent="0.2">
      <c r="A428" s="196"/>
      <c r="B428" s="35" t="s">
        <v>336</v>
      </c>
      <c r="C428" s="189">
        <v>100</v>
      </c>
      <c r="D428" s="190">
        <f>IF(C427&lt;&gt;0,D427/C427*100,0)</f>
        <v>0</v>
      </c>
      <c r="E428" s="190">
        <f>IF(D427&lt;&gt;0,E427/C427*100,0)</f>
        <v>0</v>
      </c>
      <c r="F428" s="190">
        <f>IF(E427&lt;&gt;0,F427/C427*100,0)</f>
        <v>0</v>
      </c>
      <c r="G428" s="190">
        <f>IF(F427&lt;&gt;0,G427/C427*100,0)</f>
        <v>0</v>
      </c>
      <c r="H428" s="190">
        <f>IF(G427&lt;&gt;0,H427/D427*100,0)</f>
        <v>0</v>
      </c>
      <c r="I428" s="70">
        <f t="shared" si="178"/>
        <v>0</v>
      </c>
      <c r="J428" s="70">
        <f t="shared" si="179"/>
        <v>0</v>
      </c>
      <c r="K428" s="70">
        <f t="shared" si="180"/>
        <v>0</v>
      </c>
      <c r="L428" s="70">
        <f t="shared" ref="L428:L443" si="196">IF(D428&lt;&gt;"",D428/3.6,"")</f>
        <v>0</v>
      </c>
    </row>
    <row r="429" spans="1:12" ht="12.75" customHeight="1" x14ac:dyDescent="0.2">
      <c r="A429" s="188"/>
      <c r="B429" s="182"/>
      <c r="C429" s="183"/>
      <c r="D429" s="184" t="str">
        <f t="shared" ref="D429:D443" si="197">IF($B429&lt;&gt;"",$C429/100*(VLOOKUP($B429,Alimenti,2)),"")</f>
        <v/>
      </c>
      <c r="E429" s="184" t="str">
        <f t="shared" ref="E429:E443" si="198">IF($B429&lt;&gt;"",$C429/100*(VLOOKUP($B429,Alimenti,3)),"")</f>
        <v/>
      </c>
      <c r="F429" s="184" t="str">
        <f t="shared" ref="F429:F443" si="199">IF($B429&lt;&gt;"",$C429/100*(VLOOKUP($B429,Alimenti,4)),"")</f>
        <v/>
      </c>
      <c r="G429" s="184" t="str">
        <f t="shared" ref="G429:G443" si="200">IF($B429&lt;&gt;"",$C429/100*(VLOOKUP($B429,Alimenti,5)),"")</f>
        <v/>
      </c>
      <c r="H429" s="184" t="str">
        <f t="shared" ref="H429:H443" si="201">IF($B429&lt;&gt;"",$C429/100*(VLOOKUP($B429,Alimenti,6)),"")</f>
        <v/>
      </c>
      <c r="I429" s="185" t="str">
        <f t="shared" si="178"/>
        <v/>
      </c>
      <c r="J429" s="185" t="str">
        <f t="shared" si="179"/>
        <v/>
      </c>
      <c r="K429" s="185" t="str">
        <f t="shared" si="180"/>
        <v/>
      </c>
      <c r="L429" s="186" t="str">
        <f t="shared" si="196"/>
        <v/>
      </c>
    </row>
    <row r="430" spans="1:12" ht="12.75" customHeight="1" x14ac:dyDescent="0.2">
      <c r="A430" s="188"/>
      <c r="B430" s="182"/>
      <c r="C430" s="183"/>
      <c r="D430" s="184" t="str">
        <f t="shared" si="197"/>
        <v/>
      </c>
      <c r="E430" s="184" t="str">
        <f t="shared" si="198"/>
        <v/>
      </c>
      <c r="F430" s="184" t="str">
        <f t="shared" si="199"/>
        <v/>
      </c>
      <c r="G430" s="184" t="str">
        <f t="shared" si="200"/>
        <v/>
      </c>
      <c r="H430" s="184" t="str">
        <f t="shared" si="201"/>
        <v/>
      </c>
      <c r="I430" s="185" t="str">
        <f t="shared" si="178"/>
        <v/>
      </c>
      <c r="J430" s="185" t="str">
        <f t="shared" si="179"/>
        <v/>
      </c>
      <c r="K430" s="185" t="str">
        <f t="shared" si="180"/>
        <v/>
      </c>
      <c r="L430" s="186" t="str">
        <f t="shared" si="196"/>
        <v/>
      </c>
    </row>
    <row r="431" spans="1:12" ht="12.75" customHeight="1" x14ac:dyDescent="0.2">
      <c r="A431" s="188"/>
      <c r="B431" s="182"/>
      <c r="C431" s="183"/>
      <c r="D431" s="184" t="str">
        <f t="shared" si="197"/>
        <v/>
      </c>
      <c r="E431" s="184" t="str">
        <f t="shared" si="198"/>
        <v/>
      </c>
      <c r="F431" s="184" t="str">
        <f t="shared" si="199"/>
        <v/>
      </c>
      <c r="G431" s="184" t="str">
        <f t="shared" si="200"/>
        <v/>
      </c>
      <c r="H431" s="184" t="str">
        <f t="shared" si="201"/>
        <v/>
      </c>
      <c r="I431" s="185" t="str">
        <f t="shared" si="178"/>
        <v/>
      </c>
      <c r="J431" s="185" t="str">
        <f t="shared" si="179"/>
        <v/>
      </c>
      <c r="K431" s="185" t="str">
        <f t="shared" si="180"/>
        <v/>
      </c>
      <c r="L431" s="186" t="str">
        <f t="shared" si="196"/>
        <v/>
      </c>
    </row>
    <row r="432" spans="1:12" ht="12.75" customHeight="1" x14ac:dyDescent="0.2">
      <c r="A432" s="188"/>
      <c r="B432" s="182"/>
      <c r="C432" s="183"/>
      <c r="D432" s="184" t="str">
        <f t="shared" si="197"/>
        <v/>
      </c>
      <c r="E432" s="184" t="str">
        <f t="shared" si="198"/>
        <v/>
      </c>
      <c r="F432" s="184" t="str">
        <f t="shared" si="199"/>
        <v/>
      </c>
      <c r="G432" s="184" t="str">
        <f t="shared" si="200"/>
        <v/>
      </c>
      <c r="H432" s="184" t="str">
        <f t="shared" si="201"/>
        <v/>
      </c>
      <c r="I432" s="185" t="str">
        <f t="shared" si="178"/>
        <v/>
      </c>
      <c r="J432" s="185" t="str">
        <f t="shared" si="179"/>
        <v/>
      </c>
      <c r="K432" s="185" t="str">
        <f t="shared" si="180"/>
        <v/>
      </c>
      <c r="L432" s="186" t="str">
        <f t="shared" si="196"/>
        <v/>
      </c>
    </row>
    <row r="433" spans="1:12" ht="12.75" customHeight="1" x14ac:dyDescent="0.2">
      <c r="A433" s="188"/>
      <c r="B433" s="182"/>
      <c r="C433" s="183"/>
      <c r="D433" s="184" t="str">
        <f t="shared" si="197"/>
        <v/>
      </c>
      <c r="E433" s="184" t="str">
        <f t="shared" si="198"/>
        <v/>
      </c>
      <c r="F433" s="184" t="str">
        <f t="shared" si="199"/>
        <v/>
      </c>
      <c r="G433" s="184" t="str">
        <f t="shared" si="200"/>
        <v/>
      </c>
      <c r="H433" s="184" t="str">
        <f t="shared" si="201"/>
        <v/>
      </c>
      <c r="I433" s="185" t="str">
        <f t="shared" si="178"/>
        <v/>
      </c>
      <c r="J433" s="185" t="str">
        <f t="shared" si="179"/>
        <v/>
      </c>
      <c r="K433" s="185" t="str">
        <f t="shared" si="180"/>
        <v/>
      </c>
      <c r="L433" s="186" t="str">
        <f t="shared" si="196"/>
        <v/>
      </c>
    </row>
    <row r="434" spans="1:12" ht="12.75" customHeight="1" x14ac:dyDescent="0.2">
      <c r="A434" s="188"/>
      <c r="B434" s="182"/>
      <c r="C434" s="183"/>
      <c r="D434" s="184" t="str">
        <f t="shared" si="197"/>
        <v/>
      </c>
      <c r="E434" s="184" t="str">
        <f t="shared" si="198"/>
        <v/>
      </c>
      <c r="F434" s="184" t="str">
        <f t="shared" si="199"/>
        <v/>
      </c>
      <c r="G434" s="184" t="str">
        <f t="shared" si="200"/>
        <v/>
      </c>
      <c r="H434" s="184" t="str">
        <f t="shared" si="201"/>
        <v/>
      </c>
      <c r="I434" s="185" t="str">
        <f t="shared" si="178"/>
        <v/>
      </c>
      <c r="J434" s="185" t="str">
        <f t="shared" si="179"/>
        <v/>
      </c>
      <c r="K434" s="185" t="str">
        <f t="shared" si="180"/>
        <v/>
      </c>
      <c r="L434" s="186" t="str">
        <f t="shared" si="196"/>
        <v/>
      </c>
    </row>
    <row r="435" spans="1:12" ht="12.75" customHeight="1" x14ac:dyDescent="0.2">
      <c r="A435" s="188"/>
      <c r="B435" s="182"/>
      <c r="C435" s="183"/>
      <c r="D435" s="184" t="str">
        <f t="shared" si="197"/>
        <v/>
      </c>
      <c r="E435" s="184" t="str">
        <f t="shared" si="198"/>
        <v/>
      </c>
      <c r="F435" s="184" t="str">
        <f t="shared" si="199"/>
        <v/>
      </c>
      <c r="G435" s="184" t="str">
        <f t="shared" si="200"/>
        <v/>
      </c>
      <c r="H435" s="184" t="str">
        <f t="shared" si="201"/>
        <v/>
      </c>
      <c r="I435" s="185" t="str">
        <f t="shared" si="178"/>
        <v/>
      </c>
      <c r="J435" s="185" t="str">
        <f t="shared" si="179"/>
        <v/>
      </c>
      <c r="K435" s="185" t="str">
        <f t="shared" si="180"/>
        <v/>
      </c>
      <c r="L435" s="186" t="str">
        <f t="shared" si="196"/>
        <v/>
      </c>
    </row>
    <row r="436" spans="1:12" ht="12.75" customHeight="1" x14ac:dyDescent="0.2">
      <c r="A436" s="188"/>
      <c r="B436" s="182"/>
      <c r="C436" s="183"/>
      <c r="D436" s="184" t="str">
        <f t="shared" si="197"/>
        <v/>
      </c>
      <c r="E436" s="184" t="str">
        <f t="shared" si="198"/>
        <v/>
      </c>
      <c r="F436" s="184" t="str">
        <f t="shared" si="199"/>
        <v/>
      </c>
      <c r="G436" s="184" t="str">
        <f t="shared" si="200"/>
        <v/>
      </c>
      <c r="H436" s="184" t="str">
        <f t="shared" si="201"/>
        <v/>
      </c>
      <c r="I436" s="185" t="str">
        <f t="shared" si="178"/>
        <v/>
      </c>
      <c r="J436" s="185" t="str">
        <f t="shared" si="179"/>
        <v/>
      </c>
      <c r="K436" s="185" t="str">
        <f t="shared" si="180"/>
        <v/>
      </c>
      <c r="L436" s="186" t="str">
        <f t="shared" si="196"/>
        <v/>
      </c>
    </row>
    <row r="437" spans="1:12" ht="12.75" customHeight="1" x14ac:dyDescent="0.2">
      <c r="A437" s="188"/>
      <c r="B437" s="182"/>
      <c r="C437" s="183"/>
      <c r="D437" s="184" t="str">
        <f t="shared" si="197"/>
        <v/>
      </c>
      <c r="E437" s="184" t="str">
        <f t="shared" si="198"/>
        <v/>
      </c>
      <c r="F437" s="184" t="str">
        <f t="shared" si="199"/>
        <v/>
      </c>
      <c r="G437" s="184" t="str">
        <f t="shared" si="200"/>
        <v/>
      </c>
      <c r="H437" s="184" t="str">
        <f t="shared" si="201"/>
        <v/>
      </c>
      <c r="I437" s="185" t="str">
        <f t="shared" si="178"/>
        <v/>
      </c>
      <c r="J437" s="185" t="str">
        <f t="shared" si="179"/>
        <v/>
      </c>
      <c r="K437" s="185" t="str">
        <f t="shared" si="180"/>
        <v/>
      </c>
      <c r="L437" s="186" t="str">
        <f t="shared" si="196"/>
        <v/>
      </c>
    </row>
    <row r="438" spans="1:12" ht="12.75" customHeight="1" x14ac:dyDescent="0.2">
      <c r="A438" s="188"/>
      <c r="B438" s="182"/>
      <c r="C438" s="183"/>
      <c r="D438" s="184" t="str">
        <f t="shared" si="197"/>
        <v/>
      </c>
      <c r="E438" s="184" t="str">
        <f t="shared" si="198"/>
        <v/>
      </c>
      <c r="F438" s="184" t="str">
        <f t="shared" si="199"/>
        <v/>
      </c>
      <c r="G438" s="184" t="str">
        <f t="shared" si="200"/>
        <v/>
      </c>
      <c r="H438" s="184" t="str">
        <f t="shared" si="201"/>
        <v/>
      </c>
      <c r="I438" s="185" t="str">
        <f t="shared" si="178"/>
        <v/>
      </c>
      <c r="J438" s="185" t="str">
        <f t="shared" si="179"/>
        <v/>
      </c>
      <c r="K438" s="185" t="str">
        <f t="shared" si="180"/>
        <v/>
      </c>
      <c r="L438" s="186" t="str">
        <f t="shared" si="196"/>
        <v/>
      </c>
    </row>
    <row r="439" spans="1:12" ht="12.75" customHeight="1" x14ac:dyDescent="0.2">
      <c r="A439" s="188"/>
      <c r="B439" s="182"/>
      <c r="C439" s="183"/>
      <c r="D439" s="184" t="str">
        <f t="shared" si="197"/>
        <v/>
      </c>
      <c r="E439" s="184" t="str">
        <f t="shared" si="198"/>
        <v/>
      </c>
      <c r="F439" s="184" t="str">
        <f t="shared" si="199"/>
        <v/>
      </c>
      <c r="G439" s="184" t="str">
        <f t="shared" si="200"/>
        <v/>
      </c>
      <c r="H439" s="184" t="str">
        <f t="shared" si="201"/>
        <v/>
      </c>
      <c r="I439" s="185" t="str">
        <f t="shared" si="178"/>
        <v/>
      </c>
      <c r="J439" s="185" t="str">
        <f t="shared" si="179"/>
        <v/>
      </c>
      <c r="K439" s="185" t="str">
        <f t="shared" si="180"/>
        <v/>
      </c>
      <c r="L439" s="186" t="str">
        <f t="shared" si="196"/>
        <v/>
      </c>
    </row>
    <row r="440" spans="1:12" ht="12.75" customHeight="1" x14ac:dyDescent="0.2">
      <c r="A440" s="188"/>
      <c r="B440" s="182"/>
      <c r="C440" s="183"/>
      <c r="D440" s="184" t="str">
        <f t="shared" si="197"/>
        <v/>
      </c>
      <c r="E440" s="184" t="str">
        <f t="shared" si="198"/>
        <v/>
      </c>
      <c r="F440" s="184" t="str">
        <f t="shared" si="199"/>
        <v/>
      </c>
      <c r="G440" s="184" t="str">
        <f t="shared" si="200"/>
        <v/>
      </c>
      <c r="H440" s="184" t="str">
        <f t="shared" si="201"/>
        <v/>
      </c>
      <c r="I440" s="185" t="str">
        <f t="shared" si="178"/>
        <v/>
      </c>
      <c r="J440" s="185" t="str">
        <f t="shared" si="179"/>
        <v/>
      </c>
      <c r="K440" s="185" t="str">
        <f t="shared" si="180"/>
        <v/>
      </c>
      <c r="L440" s="186" t="str">
        <f t="shared" si="196"/>
        <v/>
      </c>
    </row>
    <row r="441" spans="1:12" ht="12.75" customHeight="1" x14ac:dyDescent="0.2">
      <c r="A441" s="188"/>
      <c r="B441" s="182"/>
      <c r="C441" s="183"/>
      <c r="D441" s="184" t="str">
        <f t="shared" si="197"/>
        <v/>
      </c>
      <c r="E441" s="184" t="str">
        <f t="shared" si="198"/>
        <v/>
      </c>
      <c r="F441" s="184" t="str">
        <f t="shared" si="199"/>
        <v/>
      </c>
      <c r="G441" s="184" t="str">
        <f t="shared" si="200"/>
        <v/>
      </c>
      <c r="H441" s="184" t="str">
        <f t="shared" si="201"/>
        <v/>
      </c>
      <c r="I441" s="185" t="str">
        <f t="shared" si="178"/>
        <v/>
      </c>
      <c r="J441" s="185" t="str">
        <f t="shared" si="179"/>
        <v/>
      </c>
      <c r="K441" s="185" t="str">
        <f t="shared" si="180"/>
        <v/>
      </c>
      <c r="L441" s="186" t="str">
        <f t="shared" si="196"/>
        <v/>
      </c>
    </row>
    <row r="442" spans="1:12" ht="12.75" customHeight="1" x14ac:dyDescent="0.2">
      <c r="A442" s="188"/>
      <c r="B442" s="182"/>
      <c r="C442" s="183"/>
      <c r="D442" s="184" t="str">
        <f t="shared" si="197"/>
        <v/>
      </c>
      <c r="E442" s="184" t="str">
        <f t="shared" si="198"/>
        <v/>
      </c>
      <c r="F442" s="184" t="str">
        <f t="shared" si="199"/>
        <v/>
      </c>
      <c r="G442" s="184" t="str">
        <f t="shared" si="200"/>
        <v/>
      </c>
      <c r="H442" s="184" t="str">
        <f t="shared" si="201"/>
        <v/>
      </c>
      <c r="I442" s="185" t="str">
        <f t="shared" si="178"/>
        <v/>
      </c>
      <c r="J442" s="185" t="str">
        <f t="shared" si="179"/>
        <v/>
      </c>
      <c r="K442" s="185" t="str">
        <f t="shared" si="180"/>
        <v/>
      </c>
      <c r="L442" s="186" t="str">
        <f t="shared" si="196"/>
        <v/>
      </c>
    </row>
    <row r="443" spans="1:12" ht="12.75" customHeight="1" x14ac:dyDescent="0.2">
      <c r="A443" s="188"/>
      <c r="B443" s="182"/>
      <c r="C443" s="183"/>
      <c r="D443" s="184" t="str">
        <f t="shared" si="197"/>
        <v/>
      </c>
      <c r="E443" s="184" t="str">
        <f t="shared" si="198"/>
        <v/>
      </c>
      <c r="F443" s="184" t="str">
        <f t="shared" si="199"/>
        <v/>
      </c>
      <c r="G443" s="184" t="str">
        <f t="shared" si="200"/>
        <v/>
      </c>
      <c r="H443" s="184" t="str">
        <f t="shared" si="201"/>
        <v/>
      </c>
      <c r="I443" s="185" t="str">
        <f t="shared" si="178"/>
        <v/>
      </c>
      <c r="J443" s="185" t="str">
        <f t="shared" si="179"/>
        <v/>
      </c>
      <c r="K443" s="185" t="str">
        <f t="shared" si="180"/>
        <v/>
      </c>
      <c r="L443" s="186" t="str">
        <f t="shared" si="196"/>
        <v/>
      </c>
    </row>
    <row r="444" spans="1:12" ht="12.75" customHeight="1" x14ac:dyDescent="0.2">
      <c r="A444" s="196"/>
      <c r="B444" s="35" t="s">
        <v>328</v>
      </c>
      <c r="C444" s="189">
        <f t="shared" ref="C444:H444" si="202">SUM(C429:C443)</f>
        <v>0</v>
      </c>
      <c r="D444" s="190">
        <f t="shared" si="202"/>
        <v>0</v>
      </c>
      <c r="E444" s="190">
        <f t="shared" si="202"/>
        <v>0</v>
      </c>
      <c r="F444" s="190">
        <f t="shared" si="202"/>
        <v>0</v>
      </c>
      <c r="G444" s="190">
        <f t="shared" si="202"/>
        <v>0</v>
      </c>
      <c r="H444" s="190">
        <f t="shared" si="202"/>
        <v>0</v>
      </c>
      <c r="I444" s="191">
        <f t="shared" si="178"/>
        <v>0</v>
      </c>
      <c r="J444" s="191">
        <f t="shared" si="179"/>
        <v>0</v>
      </c>
      <c r="K444" s="191">
        <f t="shared" si="180"/>
        <v>0</v>
      </c>
      <c r="L444" s="70">
        <f>SUM(L429:L443)</f>
        <v>0</v>
      </c>
    </row>
    <row r="445" spans="1:12" ht="12.75" customHeight="1" x14ac:dyDescent="0.2">
      <c r="A445" s="196"/>
      <c r="B445" s="35" t="s">
        <v>336</v>
      </c>
      <c r="C445" s="189">
        <v>100</v>
      </c>
      <c r="D445" s="190">
        <f>IF(C444&lt;&gt;0,D444/C444*100,0)</f>
        <v>0</v>
      </c>
      <c r="E445" s="190">
        <f>IF(D444&lt;&gt;0,E444/C444*100,0)</f>
        <v>0</v>
      </c>
      <c r="F445" s="190">
        <f>IF(E444&lt;&gt;0,F444/C444*100,0)</f>
        <v>0</v>
      </c>
      <c r="G445" s="190">
        <f>IF(F444&lt;&gt;0,G444/C444*100,0)</f>
        <v>0</v>
      </c>
      <c r="H445" s="190">
        <f>IF(G444&lt;&gt;0,H444/D444*100,0)</f>
        <v>0</v>
      </c>
      <c r="I445" s="70">
        <f t="shared" si="178"/>
        <v>0</v>
      </c>
      <c r="J445" s="70">
        <f t="shared" si="179"/>
        <v>0</v>
      </c>
      <c r="K445" s="70">
        <f t="shared" si="180"/>
        <v>0</v>
      </c>
      <c r="L445" s="70">
        <f t="shared" ref="L445:L460" si="203">IF(D445&lt;&gt;"",D445/3.6,"")</f>
        <v>0</v>
      </c>
    </row>
    <row r="446" spans="1:12" ht="12.75" customHeight="1" x14ac:dyDescent="0.2">
      <c r="A446" s="188"/>
      <c r="B446" s="182"/>
      <c r="C446" s="183"/>
      <c r="D446" s="184" t="str">
        <f t="shared" ref="D446:D460" si="204">IF($B446&lt;&gt;"",$C446/100*(VLOOKUP($B446,Alimenti,2)),"")</f>
        <v/>
      </c>
      <c r="E446" s="184" t="str">
        <f t="shared" ref="E446:E460" si="205">IF($B446&lt;&gt;"",$C446/100*(VLOOKUP($B446,Alimenti,3)),"")</f>
        <v/>
      </c>
      <c r="F446" s="184" t="str">
        <f t="shared" ref="F446:F460" si="206">IF($B446&lt;&gt;"",$C446/100*(VLOOKUP($B446,Alimenti,4)),"")</f>
        <v/>
      </c>
      <c r="G446" s="184" t="str">
        <f t="shared" ref="G446:G460" si="207">IF($B446&lt;&gt;"",$C446/100*(VLOOKUP($B446,Alimenti,5)),"")</f>
        <v/>
      </c>
      <c r="H446" s="184" t="str">
        <f t="shared" ref="H446:H460" si="208">IF($B446&lt;&gt;"",$C446/100*(VLOOKUP($B446,Alimenti,6)),"")</f>
        <v/>
      </c>
      <c r="I446" s="185" t="str">
        <f t="shared" si="178"/>
        <v/>
      </c>
      <c r="J446" s="185" t="str">
        <f t="shared" si="179"/>
        <v/>
      </c>
      <c r="K446" s="185" t="str">
        <f t="shared" si="180"/>
        <v/>
      </c>
      <c r="L446" s="186" t="str">
        <f t="shared" si="203"/>
        <v/>
      </c>
    </row>
    <row r="447" spans="1:12" ht="12.75" customHeight="1" x14ac:dyDescent="0.2">
      <c r="A447" s="188"/>
      <c r="B447" s="182"/>
      <c r="C447" s="183"/>
      <c r="D447" s="184" t="str">
        <f t="shared" si="204"/>
        <v/>
      </c>
      <c r="E447" s="184" t="str">
        <f t="shared" si="205"/>
        <v/>
      </c>
      <c r="F447" s="184" t="str">
        <f t="shared" si="206"/>
        <v/>
      </c>
      <c r="G447" s="184" t="str">
        <f t="shared" si="207"/>
        <v/>
      </c>
      <c r="H447" s="184" t="str">
        <f t="shared" si="208"/>
        <v/>
      </c>
      <c r="I447" s="185" t="str">
        <f t="shared" si="178"/>
        <v/>
      </c>
      <c r="J447" s="185" t="str">
        <f t="shared" si="179"/>
        <v/>
      </c>
      <c r="K447" s="185" t="str">
        <f t="shared" si="180"/>
        <v/>
      </c>
      <c r="L447" s="186" t="str">
        <f t="shared" si="203"/>
        <v/>
      </c>
    </row>
    <row r="448" spans="1:12" ht="12.75" customHeight="1" x14ac:dyDescent="0.2">
      <c r="A448" s="188"/>
      <c r="B448" s="182"/>
      <c r="C448" s="183"/>
      <c r="D448" s="184" t="str">
        <f t="shared" si="204"/>
        <v/>
      </c>
      <c r="E448" s="184" t="str">
        <f t="shared" si="205"/>
        <v/>
      </c>
      <c r="F448" s="184" t="str">
        <f t="shared" si="206"/>
        <v/>
      </c>
      <c r="G448" s="184" t="str">
        <f t="shared" si="207"/>
        <v/>
      </c>
      <c r="H448" s="184" t="str">
        <f t="shared" si="208"/>
        <v/>
      </c>
      <c r="I448" s="185" t="str">
        <f t="shared" si="178"/>
        <v/>
      </c>
      <c r="J448" s="185" t="str">
        <f t="shared" si="179"/>
        <v/>
      </c>
      <c r="K448" s="185" t="str">
        <f t="shared" si="180"/>
        <v/>
      </c>
      <c r="L448" s="186" t="str">
        <f t="shared" si="203"/>
        <v/>
      </c>
    </row>
    <row r="449" spans="1:12" ht="12.75" customHeight="1" x14ac:dyDescent="0.2">
      <c r="A449" s="188"/>
      <c r="B449" s="182"/>
      <c r="C449" s="183"/>
      <c r="D449" s="184" t="str">
        <f t="shared" si="204"/>
        <v/>
      </c>
      <c r="E449" s="184" t="str">
        <f t="shared" si="205"/>
        <v/>
      </c>
      <c r="F449" s="184" t="str">
        <f t="shared" si="206"/>
        <v/>
      </c>
      <c r="G449" s="184" t="str">
        <f t="shared" si="207"/>
        <v/>
      </c>
      <c r="H449" s="184" t="str">
        <f t="shared" si="208"/>
        <v/>
      </c>
      <c r="I449" s="185" t="str">
        <f t="shared" si="178"/>
        <v/>
      </c>
      <c r="J449" s="185" t="str">
        <f t="shared" si="179"/>
        <v/>
      </c>
      <c r="K449" s="185" t="str">
        <f t="shared" si="180"/>
        <v/>
      </c>
      <c r="L449" s="186" t="str">
        <f t="shared" si="203"/>
        <v/>
      </c>
    </row>
    <row r="450" spans="1:12" ht="12.75" customHeight="1" x14ac:dyDescent="0.2">
      <c r="A450" s="188"/>
      <c r="B450" s="182"/>
      <c r="C450" s="183"/>
      <c r="D450" s="184" t="str">
        <f t="shared" si="204"/>
        <v/>
      </c>
      <c r="E450" s="184" t="str">
        <f t="shared" si="205"/>
        <v/>
      </c>
      <c r="F450" s="184" t="str">
        <f t="shared" si="206"/>
        <v/>
      </c>
      <c r="G450" s="184" t="str">
        <f t="shared" si="207"/>
        <v/>
      </c>
      <c r="H450" s="184" t="str">
        <f t="shared" si="208"/>
        <v/>
      </c>
      <c r="I450" s="185" t="str">
        <f t="shared" si="178"/>
        <v/>
      </c>
      <c r="J450" s="185" t="str">
        <f t="shared" si="179"/>
        <v/>
      </c>
      <c r="K450" s="185" t="str">
        <f t="shared" si="180"/>
        <v/>
      </c>
      <c r="L450" s="186" t="str">
        <f t="shared" si="203"/>
        <v/>
      </c>
    </row>
    <row r="451" spans="1:12" ht="12.75" customHeight="1" x14ac:dyDescent="0.2">
      <c r="A451" s="188"/>
      <c r="B451" s="182"/>
      <c r="C451" s="183"/>
      <c r="D451" s="184" t="str">
        <f t="shared" si="204"/>
        <v/>
      </c>
      <c r="E451" s="184" t="str">
        <f t="shared" si="205"/>
        <v/>
      </c>
      <c r="F451" s="184" t="str">
        <f t="shared" si="206"/>
        <v/>
      </c>
      <c r="G451" s="184" t="str">
        <f t="shared" si="207"/>
        <v/>
      </c>
      <c r="H451" s="184" t="str">
        <f t="shared" si="208"/>
        <v/>
      </c>
      <c r="I451" s="185" t="str">
        <f t="shared" si="178"/>
        <v/>
      </c>
      <c r="J451" s="185" t="str">
        <f t="shared" si="179"/>
        <v/>
      </c>
      <c r="K451" s="185" t="str">
        <f t="shared" si="180"/>
        <v/>
      </c>
      <c r="L451" s="186" t="str">
        <f t="shared" si="203"/>
        <v/>
      </c>
    </row>
    <row r="452" spans="1:12" ht="12.75" customHeight="1" x14ac:dyDescent="0.2">
      <c r="A452" s="188"/>
      <c r="B452" s="182"/>
      <c r="C452" s="183"/>
      <c r="D452" s="184" t="str">
        <f t="shared" si="204"/>
        <v/>
      </c>
      <c r="E452" s="184" t="str">
        <f t="shared" si="205"/>
        <v/>
      </c>
      <c r="F452" s="184" t="str">
        <f t="shared" si="206"/>
        <v/>
      </c>
      <c r="G452" s="184" t="str">
        <f t="shared" si="207"/>
        <v/>
      </c>
      <c r="H452" s="184" t="str">
        <f t="shared" si="208"/>
        <v/>
      </c>
      <c r="I452" s="185" t="str">
        <f t="shared" ref="I452:I513" si="209">IF(E452&lt;&gt;"",ROUND(E452/7,0),"")</f>
        <v/>
      </c>
      <c r="J452" s="185" t="str">
        <f t="shared" ref="J452:J513" si="210">IF(F452&lt;&gt;"",ROUND(F452/9,0),"")</f>
        <v/>
      </c>
      <c r="K452" s="185" t="str">
        <f t="shared" ref="K452:K513" si="211">IF(G452&lt;&gt;"",ROUND(G452/3,0),"")</f>
        <v/>
      </c>
      <c r="L452" s="186" t="str">
        <f t="shared" si="203"/>
        <v/>
      </c>
    </row>
    <row r="453" spans="1:12" ht="12.75" customHeight="1" x14ac:dyDescent="0.2">
      <c r="A453" s="188"/>
      <c r="B453" s="182"/>
      <c r="C453" s="183"/>
      <c r="D453" s="184" t="str">
        <f t="shared" si="204"/>
        <v/>
      </c>
      <c r="E453" s="184" t="str">
        <f t="shared" si="205"/>
        <v/>
      </c>
      <c r="F453" s="184" t="str">
        <f t="shared" si="206"/>
        <v/>
      </c>
      <c r="G453" s="184" t="str">
        <f t="shared" si="207"/>
        <v/>
      </c>
      <c r="H453" s="184" t="str">
        <f t="shared" si="208"/>
        <v/>
      </c>
      <c r="I453" s="185" t="str">
        <f t="shared" si="209"/>
        <v/>
      </c>
      <c r="J453" s="185" t="str">
        <f t="shared" si="210"/>
        <v/>
      </c>
      <c r="K453" s="185" t="str">
        <f t="shared" si="211"/>
        <v/>
      </c>
      <c r="L453" s="186" t="str">
        <f t="shared" si="203"/>
        <v/>
      </c>
    </row>
    <row r="454" spans="1:12" ht="12.75" customHeight="1" x14ac:dyDescent="0.2">
      <c r="A454" s="188"/>
      <c r="B454" s="182"/>
      <c r="C454" s="183"/>
      <c r="D454" s="184" t="str">
        <f t="shared" si="204"/>
        <v/>
      </c>
      <c r="E454" s="184" t="str">
        <f t="shared" si="205"/>
        <v/>
      </c>
      <c r="F454" s="184" t="str">
        <f t="shared" si="206"/>
        <v/>
      </c>
      <c r="G454" s="184" t="str">
        <f t="shared" si="207"/>
        <v/>
      </c>
      <c r="H454" s="184" t="str">
        <f t="shared" si="208"/>
        <v/>
      </c>
      <c r="I454" s="185" t="str">
        <f t="shared" si="209"/>
        <v/>
      </c>
      <c r="J454" s="185" t="str">
        <f t="shared" si="210"/>
        <v/>
      </c>
      <c r="K454" s="185" t="str">
        <f t="shared" si="211"/>
        <v/>
      </c>
      <c r="L454" s="186" t="str">
        <f t="shared" si="203"/>
        <v/>
      </c>
    </row>
    <row r="455" spans="1:12" ht="12.75" customHeight="1" x14ac:dyDescent="0.2">
      <c r="A455" s="188"/>
      <c r="B455" s="182"/>
      <c r="C455" s="183"/>
      <c r="D455" s="184" t="str">
        <f t="shared" si="204"/>
        <v/>
      </c>
      <c r="E455" s="184" t="str">
        <f t="shared" si="205"/>
        <v/>
      </c>
      <c r="F455" s="184" t="str">
        <f t="shared" si="206"/>
        <v/>
      </c>
      <c r="G455" s="184" t="str">
        <f t="shared" si="207"/>
        <v/>
      </c>
      <c r="H455" s="184" t="str">
        <f t="shared" si="208"/>
        <v/>
      </c>
      <c r="I455" s="185" t="str">
        <f t="shared" si="209"/>
        <v/>
      </c>
      <c r="J455" s="185" t="str">
        <f t="shared" si="210"/>
        <v/>
      </c>
      <c r="K455" s="185" t="str">
        <f t="shared" si="211"/>
        <v/>
      </c>
      <c r="L455" s="186" t="str">
        <f t="shared" si="203"/>
        <v/>
      </c>
    </row>
    <row r="456" spans="1:12" ht="12.75" customHeight="1" x14ac:dyDescent="0.2">
      <c r="A456" s="188"/>
      <c r="B456" s="182"/>
      <c r="C456" s="183"/>
      <c r="D456" s="184" t="str">
        <f t="shared" si="204"/>
        <v/>
      </c>
      <c r="E456" s="184" t="str">
        <f t="shared" si="205"/>
        <v/>
      </c>
      <c r="F456" s="184" t="str">
        <f t="shared" si="206"/>
        <v/>
      </c>
      <c r="G456" s="184" t="str">
        <f t="shared" si="207"/>
        <v/>
      </c>
      <c r="H456" s="184" t="str">
        <f t="shared" si="208"/>
        <v/>
      </c>
      <c r="I456" s="185" t="str">
        <f t="shared" si="209"/>
        <v/>
      </c>
      <c r="J456" s="185" t="str">
        <f t="shared" si="210"/>
        <v/>
      </c>
      <c r="K456" s="185" t="str">
        <f t="shared" si="211"/>
        <v/>
      </c>
      <c r="L456" s="186" t="str">
        <f t="shared" si="203"/>
        <v/>
      </c>
    </row>
    <row r="457" spans="1:12" ht="12.75" customHeight="1" x14ac:dyDescent="0.2">
      <c r="A457" s="188"/>
      <c r="B457" s="182"/>
      <c r="C457" s="183"/>
      <c r="D457" s="184" t="str">
        <f t="shared" si="204"/>
        <v/>
      </c>
      <c r="E457" s="184" t="str">
        <f t="shared" si="205"/>
        <v/>
      </c>
      <c r="F457" s="184" t="str">
        <f t="shared" si="206"/>
        <v/>
      </c>
      <c r="G457" s="184" t="str">
        <f t="shared" si="207"/>
        <v/>
      </c>
      <c r="H457" s="184" t="str">
        <f t="shared" si="208"/>
        <v/>
      </c>
      <c r="I457" s="185" t="str">
        <f t="shared" si="209"/>
        <v/>
      </c>
      <c r="J457" s="185" t="str">
        <f t="shared" si="210"/>
        <v/>
      </c>
      <c r="K457" s="185" t="str">
        <f t="shared" si="211"/>
        <v/>
      </c>
      <c r="L457" s="186" t="str">
        <f t="shared" si="203"/>
        <v/>
      </c>
    </row>
    <row r="458" spans="1:12" ht="12.75" customHeight="1" x14ac:dyDescent="0.2">
      <c r="A458" s="188"/>
      <c r="B458" s="182"/>
      <c r="C458" s="183"/>
      <c r="D458" s="184" t="str">
        <f t="shared" si="204"/>
        <v/>
      </c>
      <c r="E458" s="184" t="str">
        <f t="shared" si="205"/>
        <v/>
      </c>
      <c r="F458" s="184" t="str">
        <f t="shared" si="206"/>
        <v/>
      </c>
      <c r="G458" s="184" t="str">
        <f t="shared" si="207"/>
        <v/>
      </c>
      <c r="H458" s="184" t="str">
        <f t="shared" si="208"/>
        <v/>
      </c>
      <c r="I458" s="185" t="str">
        <f t="shared" si="209"/>
        <v/>
      </c>
      <c r="J458" s="185" t="str">
        <f t="shared" si="210"/>
        <v/>
      </c>
      <c r="K458" s="185" t="str">
        <f t="shared" si="211"/>
        <v/>
      </c>
      <c r="L458" s="186" t="str">
        <f t="shared" si="203"/>
        <v/>
      </c>
    </row>
    <row r="459" spans="1:12" ht="12.75" customHeight="1" x14ac:dyDescent="0.2">
      <c r="A459" s="188"/>
      <c r="B459" s="182"/>
      <c r="C459" s="183"/>
      <c r="D459" s="184" t="str">
        <f t="shared" si="204"/>
        <v/>
      </c>
      <c r="E459" s="184" t="str">
        <f t="shared" si="205"/>
        <v/>
      </c>
      <c r="F459" s="184" t="str">
        <f t="shared" si="206"/>
        <v/>
      </c>
      <c r="G459" s="184" t="str">
        <f t="shared" si="207"/>
        <v/>
      </c>
      <c r="H459" s="184" t="str">
        <f t="shared" si="208"/>
        <v/>
      </c>
      <c r="I459" s="185" t="str">
        <f t="shared" si="209"/>
        <v/>
      </c>
      <c r="J459" s="185" t="str">
        <f t="shared" si="210"/>
        <v/>
      </c>
      <c r="K459" s="185" t="str">
        <f t="shared" si="211"/>
        <v/>
      </c>
      <c r="L459" s="186" t="str">
        <f t="shared" si="203"/>
        <v/>
      </c>
    </row>
    <row r="460" spans="1:12" ht="12.75" customHeight="1" x14ac:dyDescent="0.2">
      <c r="A460" s="188"/>
      <c r="B460" s="182"/>
      <c r="C460" s="183"/>
      <c r="D460" s="184" t="str">
        <f t="shared" si="204"/>
        <v/>
      </c>
      <c r="E460" s="184" t="str">
        <f t="shared" si="205"/>
        <v/>
      </c>
      <c r="F460" s="184" t="str">
        <f t="shared" si="206"/>
        <v/>
      </c>
      <c r="G460" s="184" t="str">
        <f t="shared" si="207"/>
        <v/>
      </c>
      <c r="H460" s="184" t="str">
        <f t="shared" si="208"/>
        <v/>
      </c>
      <c r="I460" s="185" t="str">
        <f t="shared" si="209"/>
        <v/>
      </c>
      <c r="J460" s="185" t="str">
        <f t="shared" si="210"/>
        <v/>
      </c>
      <c r="K460" s="185" t="str">
        <f t="shared" si="211"/>
        <v/>
      </c>
      <c r="L460" s="186" t="str">
        <f t="shared" si="203"/>
        <v/>
      </c>
    </row>
    <row r="461" spans="1:12" ht="12.75" customHeight="1" x14ac:dyDescent="0.2">
      <c r="A461" s="196"/>
      <c r="B461" s="35" t="s">
        <v>328</v>
      </c>
      <c r="C461" s="189">
        <f t="shared" ref="C461:H461" si="212">SUM(C446:C460)</f>
        <v>0</v>
      </c>
      <c r="D461" s="190">
        <f t="shared" si="212"/>
        <v>0</v>
      </c>
      <c r="E461" s="190">
        <f t="shared" si="212"/>
        <v>0</v>
      </c>
      <c r="F461" s="190">
        <f t="shared" si="212"/>
        <v>0</v>
      </c>
      <c r="G461" s="190">
        <f t="shared" si="212"/>
        <v>0</v>
      </c>
      <c r="H461" s="190">
        <f t="shared" si="212"/>
        <v>0</v>
      </c>
      <c r="I461" s="191">
        <f t="shared" si="209"/>
        <v>0</v>
      </c>
      <c r="J461" s="191">
        <f t="shared" si="210"/>
        <v>0</v>
      </c>
      <c r="K461" s="191">
        <f t="shared" si="211"/>
        <v>0</v>
      </c>
      <c r="L461" s="70">
        <f>SUM(L446:L460)</f>
        <v>0</v>
      </c>
    </row>
    <row r="462" spans="1:12" ht="12.75" customHeight="1" x14ac:dyDescent="0.2">
      <c r="A462" s="196"/>
      <c r="B462" s="35" t="s">
        <v>336</v>
      </c>
      <c r="C462" s="189">
        <v>100</v>
      </c>
      <c r="D462" s="190">
        <f>IF(C461&lt;&gt;0,D461/C461*100,0)</f>
        <v>0</v>
      </c>
      <c r="E462" s="190">
        <f>IF(D461&lt;&gt;0,E461/C461*100,0)</f>
        <v>0</v>
      </c>
      <c r="F462" s="190">
        <f>IF(E461&lt;&gt;0,F461/C461*100,0)</f>
        <v>0</v>
      </c>
      <c r="G462" s="190">
        <f>IF(F461&lt;&gt;0,G461/C461*100,0)</f>
        <v>0</v>
      </c>
      <c r="H462" s="190">
        <f>IF(G461&lt;&gt;0,H461/D461*100,0)</f>
        <v>0</v>
      </c>
      <c r="I462" s="70">
        <f t="shared" si="209"/>
        <v>0</v>
      </c>
      <c r="J462" s="70">
        <f t="shared" si="210"/>
        <v>0</v>
      </c>
      <c r="K462" s="70">
        <f t="shared" si="211"/>
        <v>0</v>
      </c>
      <c r="L462" s="70">
        <f t="shared" ref="L462:L477" si="213">IF(D462&lt;&gt;"",D462/3.6,"")</f>
        <v>0</v>
      </c>
    </row>
    <row r="463" spans="1:12" ht="12.75" customHeight="1" x14ac:dyDescent="0.2">
      <c r="A463" s="188"/>
      <c r="B463" s="182"/>
      <c r="C463" s="183"/>
      <c r="D463" s="184" t="str">
        <f t="shared" ref="D463:D477" si="214">IF($B463&lt;&gt;"",$C463/100*(VLOOKUP($B463,Alimenti,2)),"")</f>
        <v/>
      </c>
      <c r="E463" s="184" t="str">
        <f t="shared" ref="E463:E477" si="215">IF($B463&lt;&gt;"",$C463/100*(VLOOKUP($B463,Alimenti,3)),"")</f>
        <v/>
      </c>
      <c r="F463" s="184" t="str">
        <f t="shared" ref="F463:F477" si="216">IF($B463&lt;&gt;"",$C463/100*(VLOOKUP($B463,Alimenti,4)),"")</f>
        <v/>
      </c>
      <c r="G463" s="184" t="str">
        <f t="shared" ref="G463:G477" si="217">IF($B463&lt;&gt;"",$C463/100*(VLOOKUP($B463,Alimenti,5)),"")</f>
        <v/>
      </c>
      <c r="H463" s="184" t="str">
        <f t="shared" ref="H463:H477" si="218">IF($B463&lt;&gt;"",$C463/100*(VLOOKUP($B463,Alimenti,6)),"")</f>
        <v/>
      </c>
      <c r="I463" s="185" t="str">
        <f t="shared" si="209"/>
        <v/>
      </c>
      <c r="J463" s="185" t="str">
        <f t="shared" si="210"/>
        <v/>
      </c>
      <c r="K463" s="185" t="str">
        <f t="shared" si="211"/>
        <v/>
      </c>
      <c r="L463" s="186" t="str">
        <f t="shared" si="213"/>
        <v/>
      </c>
    </row>
    <row r="464" spans="1:12" ht="12.75" customHeight="1" x14ac:dyDescent="0.2">
      <c r="A464" s="188"/>
      <c r="B464" s="182"/>
      <c r="C464" s="183"/>
      <c r="D464" s="184" t="str">
        <f t="shared" si="214"/>
        <v/>
      </c>
      <c r="E464" s="184" t="str">
        <f t="shared" si="215"/>
        <v/>
      </c>
      <c r="F464" s="184" t="str">
        <f t="shared" si="216"/>
        <v/>
      </c>
      <c r="G464" s="184" t="str">
        <f t="shared" si="217"/>
        <v/>
      </c>
      <c r="H464" s="184" t="str">
        <f t="shared" si="218"/>
        <v/>
      </c>
      <c r="I464" s="185" t="str">
        <f t="shared" si="209"/>
        <v/>
      </c>
      <c r="J464" s="185" t="str">
        <f t="shared" si="210"/>
        <v/>
      </c>
      <c r="K464" s="185" t="str">
        <f t="shared" si="211"/>
        <v/>
      </c>
      <c r="L464" s="186" t="str">
        <f t="shared" si="213"/>
        <v/>
      </c>
    </row>
    <row r="465" spans="1:12" ht="12.75" customHeight="1" x14ac:dyDescent="0.2">
      <c r="A465" s="188"/>
      <c r="B465" s="182"/>
      <c r="C465" s="183"/>
      <c r="D465" s="184" t="str">
        <f t="shared" si="214"/>
        <v/>
      </c>
      <c r="E465" s="184" t="str">
        <f t="shared" si="215"/>
        <v/>
      </c>
      <c r="F465" s="184" t="str">
        <f t="shared" si="216"/>
        <v/>
      </c>
      <c r="G465" s="184" t="str">
        <f t="shared" si="217"/>
        <v/>
      </c>
      <c r="H465" s="184" t="str">
        <f t="shared" si="218"/>
        <v/>
      </c>
      <c r="I465" s="185" t="str">
        <f t="shared" si="209"/>
        <v/>
      </c>
      <c r="J465" s="185" t="str">
        <f t="shared" si="210"/>
        <v/>
      </c>
      <c r="K465" s="185" t="str">
        <f t="shared" si="211"/>
        <v/>
      </c>
      <c r="L465" s="186" t="str">
        <f t="shared" si="213"/>
        <v/>
      </c>
    </row>
    <row r="466" spans="1:12" ht="12.75" customHeight="1" x14ac:dyDescent="0.2">
      <c r="A466" s="188"/>
      <c r="B466" s="182"/>
      <c r="C466" s="183"/>
      <c r="D466" s="184" t="str">
        <f t="shared" si="214"/>
        <v/>
      </c>
      <c r="E466" s="184" t="str">
        <f t="shared" si="215"/>
        <v/>
      </c>
      <c r="F466" s="184" t="str">
        <f t="shared" si="216"/>
        <v/>
      </c>
      <c r="G466" s="184" t="str">
        <f t="shared" si="217"/>
        <v/>
      </c>
      <c r="H466" s="184" t="str">
        <f t="shared" si="218"/>
        <v/>
      </c>
      <c r="I466" s="185" t="str">
        <f t="shared" si="209"/>
        <v/>
      </c>
      <c r="J466" s="185" t="str">
        <f t="shared" si="210"/>
        <v/>
      </c>
      <c r="K466" s="185" t="str">
        <f t="shared" si="211"/>
        <v/>
      </c>
      <c r="L466" s="186" t="str">
        <f t="shared" si="213"/>
        <v/>
      </c>
    </row>
    <row r="467" spans="1:12" ht="12.75" customHeight="1" x14ac:dyDescent="0.2">
      <c r="A467" s="188"/>
      <c r="B467" s="182"/>
      <c r="C467" s="183"/>
      <c r="D467" s="184" t="str">
        <f t="shared" si="214"/>
        <v/>
      </c>
      <c r="E467" s="184" t="str">
        <f t="shared" si="215"/>
        <v/>
      </c>
      <c r="F467" s="184" t="str">
        <f t="shared" si="216"/>
        <v/>
      </c>
      <c r="G467" s="184" t="str">
        <f t="shared" si="217"/>
        <v/>
      </c>
      <c r="H467" s="184" t="str">
        <f t="shared" si="218"/>
        <v/>
      </c>
      <c r="I467" s="185" t="str">
        <f t="shared" si="209"/>
        <v/>
      </c>
      <c r="J467" s="185" t="str">
        <f t="shared" si="210"/>
        <v/>
      </c>
      <c r="K467" s="185" t="str">
        <f t="shared" si="211"/>
        <v/>
      </c>
      <c r="L467" s="186" t="str">
        <f t="shared" si="213"/>
        <v/>
      </c>
    </row>
    <row r="468" spans="1:12" ht="12.75" customHeight="1" x14ac:dyDescent="0.2">
      <c r="A468" s="188"/>
      <c r="B468" s="182"/>
      <c r="C468" s="183"/>
      <c r="D468" s="184" t="str">
        <f t="shared" si="214"/>
        <v/>
      </c>
      <c r="E468" s="184" t="str">
        <f t="shared" si="215"/>
        <v/>
      </c>
      <c r="F468" s="184" t="str">
        <f t="shared" si="216"/>
        <v/>
      </c>
      <c r="G468" s="184" t="str">
        <f t="shared" si="217"/>
        <v/>
      </c>
      <c r="H468" s="184" t="str">
        <f t="shared" si="218"/>
        <v/>
      </c>
      <c r="I468" s="185" t="str">
        <f t="shared" si="209"/>
        <v/>
      </c>
      <c r="J468" s="185" t="str">
        <f t="shared" si="210"/>
        <v/>
      </c>
      <c r="K468" s="185" t="str">
        <f t="shared" si="211"/>
        <v/>
      </c>
      <c r="L468" s="186" t="str">
        <f t="shared" si="213"/>
        <v/>
      </c>
    </row>
    <row r="469" spans="1:12" ht="12.75" customHeight="1" x14ac:dyDescent="0.2">
      <c r="A469" s="188"/>
      <c r="B469" s="182"/>
      <c r="C469" s="183"/>
      <c r="D469" s="184" t="str">
        <f t="shared" si="214"/>
        <v/>
      </c>
      <c r="E469" s="184" t="str">
        <f t="shared" si="215"/>
        <v/>
      </c>
      <c r="F469" s="184" t="str">
        <f t="shared" si="216"/>
        <v/>
      </c>
      <c r="G469" s="184" t="str">
        <f t="shared" si="217"/>
        <v/>
      </c>
      <c r="H469" s="184" t="str">
        <f t="shared" si="218"/>
        <v/>
      </c>
      <c r="I469" s="185" t="str">
        <f t="shared" si="209"/>
        <v/>
      </c>
      <c r="J469" s="185" t="str">
        <f t="shared" si="210"/>
        <v/>
      </c>
      <c r="K469" s="185" t="str">
        <f t="shared" si="211"/>
        <v/>
      </c>
      <c r="L469" s="186" t="str">
        <f t="shared" si="213"/>
        <v/>
      </c>
    </row>
    <row r="470" spans="1:12" ht="12.75" customHeight="1" x14ac:dyDescent="0.2">
      <c r="A470" s="188"/>
      <c r="B470" s="182"/>
      <c r="C470" s="183"/>
      <c r="D470" s="184" t="str">
        <f t="shared" si="214"/>
        <v/>
      </c>
      <c r="E470" s="184" t="str">
        <f t="shared" si="215"/>
        <v/>
      </c>
      <c r="F470" s="184" t="str">
        <f t="shared" si="216"/>
        <v/>
      </c>
      <c r="G470" s="184" t="str">
        <f t="shared" si="217"/>
        <v/>
      </c>
      <c r="H470" s="184" t="str">
        <f t="shared" si="218"/>
        <v/>
      </c>
      <c r="I470" s="185" t="str">
        <f t="shared" si="209"/>
        <v/>
      </c>
      <c r="J470" s="185" t="str">
        <f t="shared" si="210"/>
        <v/>
      </c>
      <c r="K470" s="185" t="str">
        <f t="shared" si="211"/>
        <v/>
      </c>
      <c r="L470" s="186" t="str">
        <f t="shared" si="213"/>
        <v/>
      </c>
    </row>
    <row r="471" spans="1:12" ht="12.75" customHeight="1" x14ac:dyDescent="0.2">
      <c r="A471" s="188"/>
      <c r="B471" s="182"/>
      <c r="C471" s="183"/>
      <c r="D471" s="184" t="str">
        <f t="shared" si="214"/>
        <v/>
      </c>
      <c r="E471" s="184" t="str">
        <f t="shared" si="215"/>
        <v/>
      </c>
      <c r="F471" s="184" t="str">
        <f t="shared" si="216"/>
        <v/>
      </c>
      <c r="G471" s="184" t="str">
        <f t="shared" si="217"/>
        <v/>
      </c>
      <c r="H471" s="184" t="str">
        <f t="shared" si="218"/>
        <v/>
      </c>
      <c r="I471" s="185" t="str">
        <f t="shared" si="209"/>
        <v/>
      </c>
      <c r="J471" s="185" t="str">
        <f t="shared" si="210"/>
        <v/>
      </c>
      <c r="K471" s="185" t="str">
        <f t="shared" si="211"/>
        <v/>
      </c>
      <c r="L471" s="186" t="str">
        <f t="shared" si="213"/>
        <v/>
      </c>
    </row>
    <row r="472" spans="1:12" ht="12.75" customHeight="1" x14ac:dyDescent="0.2">
      <c r="A472" s="188"/>
      <c r="B472" s="182"/>
      <c r="C472" s="183"/>
      <c r="D472" s="184" t="str">
        <f t="shared" si="214"/>
        <v/>
      </c>
      <c r="E472" s="184" t="str">
        <f t="shared" si="215"/>
        <v/>
      </c>
      <c r="F472" s="184" t="str">
        <f t="shared" si="216"/>
        <v/>
      </c>
      <c r="G472" s="184" t="str">
        <f t="shared" si="217"/>
        <v/>
      </c>
      <c r="H472" s="184" t="str">
        <f t="shared" si="218"/>
        <v/>
      </c>
      <c r="I472" s="185" t="str">
        <f t="shared" si="209"/>
        <v/>
      </c>
      <c r="J472" s="185" t="str">
        <f t="shared" si="210"/>
        <v/>
      </c>
      <c r="K472" s="185" t="str">
        <f t="shared" si="211"/>
        <v/>
      </c>
      <c r="L472" s="186" t="str">
        <f t="shared" si="213"/>
        <v/>
      </c>
    </row>
    <row r="473" spans="1:12" ht="12.75" customHeight="1" x14ac:dyDescent="0.2">
      <c r="A473" s="188"/>
      <c r="B473" s="182"/>
      <c r="C473" s="183"/>
      <c r="D473" s="184" t="str">
        <f t="shared" si="214"/>
        <v/>
      </c>
      <c r="E473" s="184" t="str">
        <f t="shared" si="215"/>
        <v/>
      </c>
      <c r="F473" s="184" t="str">
        <f t="shared" si="216"/>
        <v/>
      </c>
      <c r="G473" s="184" t="str">
        <f t="shared" si="217"/>
        <v/>
      </c>
      <c r="H473" s="184" t="str">
        <f t="shared" si="218"/>
        <v/>
      </c>
      <c r="I473" s="185" t="str">
        <f t="shared" si="209"/>
        <v/>
      </c>
      <c r="J473" s="185" t="str">
        <f t="shared" si="210"/>
        <v/>
      </c>
      <c r="K473" s="185" t="str">
        <f t="shared" si="211"/>
        <v/>
      </c>
      <c r="L473" s="186" t="str">
        <f t="shared" si="213"/>
        <v/>
      </c>
    </row>
    <row r="474" spans="1:12" ht="12.75" customHeight="1" x14ac:dyDescent="0.2">
      <c r="A474" s="188"/>
      <c r="B474" s="182"/>
      <c r="C474" s="183"/>
      <c r="D474" s="184" t="str">
        <f t="shared" si="214"/>
        <v/>
      </c>
      <c r="E474" s="184" t="str">
        <f t="shared" si="215"/>
        <v/>
      </c>
      <c r="F474" s="184" t="str">
        <f t="shared" si="216"/>
        <v/>
      </c>
      <c r="G474" s="184" t="str">
        <f t="shared" si="217"/>
        <v/>
      </c>
      <c r="H474" s="184" t="str">
        <f t="shared" si="218"/>
        <v/>
      </c>
      <c r="I474" s="185" t="str">
        <f t="shared" si="209"/>
        <v/>
      </c>
      <c r="J474" s="185" t="str">
        <f t="shared" si="210"/>
        <v/>
      </c>
      <c r="K474" s="185" t="str">
        <f t="shared" si="211"/>
        <v/>
      </c>
      <c r="L474" s="186" t="str">
        <f t="shared" si="213"/>
        <v/>
      </c>
    </row>
    <row r="475" spans="1:12" ht="12.75" customHeight="1" x14ac:dyDescent="0.2">
      <c r="A475" s="188"/>
      <c r="B475" s="182"/>
      <c r="C475" s="183"/>
      <c r="D475" s="184" t="str">
        <f t="shared" si="214"/>
        <v/>
      </c>
      <c r="E475" s="184" t="str">
        <f t="shared" si="215"/>
        <v/>
      </c>
      <c r="F475" s="184" t="str">
        <f t="shared" si="216"/>
        <v/>
      </c>
      <c r="G475" s="184" t="str">
        <f t="shared" si="217"/>
        <v/>
      </c>
      <c r="H475" s="184" t="str">
        <f t="shared" si="218"/>
        <v/>
      </c>
      <c r="I475" s="185" t="str">
        <f t="shared" si="209"/>
        <v/>
      </c>
      <c r="J475" s="185" t="str">
        <f t="shared" si="210"/>
        <v/>
      </c>
      <c r="K475" s="185" t="str">
        <f t="shared" si="211"/>
        <v/>
      </c>
      <c r="L475" s="186" t="str">
        <f t="shared" si="213"/>
        <v/>
      </c>
    </row>
    <row r="476" spans="1:12" ht="12.75" customHeight="1" x14ac:dyDescent="0.2">
      <c r="A476" s="188"/>
      <c r="B476" s="182"/>
      <c r="C476" s="183"/>
      <c r="D476" s="184" t="str">
        <f t="shared" si="214"/>
        <v/>
      </c>
      <c r="E476" s="184" t="str">
        <f t="shared" si="215"/>
        <v/>
      </c>
      <c r="F476" s="184" t="str">
        <f t="shared" si="216"/>
        <v/>
      </c>
      <c r="G476" s="184" t="str">
        <f t="shared" si="217"/>
        <v/>
      </c>
      <c r="H476" s="184" t="str">
        <f t="shared" si="218"/>
        <v/>
      </c>
      <c r="I476" s="185" t="str">
        <f t="shared" si="209"/>
        <v/>
      </c>
      <c r="J476" s="185" t="str">
        <f t="shared" si="210"/>
        <v/>
      </c>
      <c r="K476" s="185" t="str">
        <f t="shared" si="211"/>
        <v/>
      </c>
      <c r="L476" s="186" t="str">
        <f t="shared" si="213"/>
        <v/>
      </c>
    </row>
    <row r="477" spans="1:12" ht="12.75" customHeight="1" x14ac:dyDescent="0.2">
      <c r="A477" s="188"/>
      <c r="B477" s="182"/>
      <c r="C477" s="183"/>
      <c r="D477" s="184" t="str">
        <f t="shared" si="214"/>
        <v/>
      </c>
      <c r="E477" s="184" t="str">
        <f t="shared" si="215"/>
        <v/>
      </c>
      <c r="F477" s="184" t="str">
        <f t="shared" si="216"/>
        <v/>
      </c>
      <c r="G477" s="184" t="str">
        <f t="shared" si="217"/>
        <v/>
      </c>
      <c r="H477" s="184" t="str">
        <f t="shared" si="218"/>
        <v/>
      </c>
      <c r="I477" s="185" t="str">
        <f t="shared" si="209"/>
        <v/>
      </c>
      <c r="J477" s="185" t="str">
        <f t="shared" si="210"/>
        <v/>
      </c>
      <c r="K477" s="185" t="str">
        <f t="shared" si="211"/>
        <v/>
      </c>
      <c r="L477" s="186" t="str">
        <f t="shared" si="213"/>
        <v/>
      </c>
    </row>
    <row r="478" spans="1:12" ht="12.75" customHeight="1" x14ac:dyDescent="0.2">
      <c r="A478" s="196"/>
      <c r="B478" s="35" t="s">
        <v>328</v>
      </c>
      <c r="C478" s="189">
        <f t="shared" ref="C478:H478" si="219">SUM(C463:C477)</f>
        <v>0</v>
      </c>
      <c r="D478" s="190">
        <f t="shared" si="219"/>
        <v>0</v>
      </c>
      <c r="E478" s="190">
        <f t="shared" si="219"/>
        <v>0</v>
      </c>
      <c r="F478" s="190">
        <f t="shared" si="219"/>
        <v>0</v>
      </c>
      <c r="G478" s="190">
        <f t="shared" si="219"/>
        <v>0</v>
      </c>
      <c r="H478" s="190">
        <f t="shared" si="219"/>
        <v>0</v>
      </c>
      <c r="I478" s="191">
        <f t="shared" si="209"/>
        <v>0</v>
      </c>
      <c r="J478" s="191">
        <f t="shared" si="210"/>
        <v>0</v>
      </c>
      <c r="K478" s="191">
        <f t="shared" si="211"/>
        <v>0</v>
      </c>
      <c r="L478" s="70">
        <f>SUM(L463:L477)</f>
        <v>0</v>
      </c>
    </row>
    <row r="479" spans="1:12" ht="12.75" customHeight="1" x14ac:dyDescent="0.2">
      <c r="A479" s="196"/>
      <c r="B479" s="35" t="s">
        <v>336</v>
      </c>
      <c r="C479" s="189">
        <v>100</v>
      </c>
      <c r="D479" s="190">
        <f>IF(C478&lt;&gt;0,D478/C478*100,0)</f>
        <v>0</v>
      </c>
      <c r="E479" s="190">
        <f>IF(D478&lt;&gt;0,E478/C478*100,0)</f>
        <v>0</v>
      </c>
      <c r="F479" s="190">
        <f>IF(E478&lt;&gt;0,F478/C478*100,0)</f>
        <v>0</v>
      </c>
      <c r="G479" s="190">
        <f>IF(F478&lt;&gt;0,G478/C478*100,0)</f>
        <v>0</v>
      </c>
      <c r="H479" s="190">
        <f>IF(G478&lt;&gt;0,H478/D478*100,0)</f>
        <v>0</v>
      </c>
      <c r="I479" s="70">
        <f t="shared" si="209"/>
        <v>0</v>
      </c>
      <c r="J479" s="70">
        <f t="shared" si="210"/>
        <v>0</v>
      </c>
      <c r="K479" s="70">
        <f t="shared" si="211"/>
        <v>0</v>
      </c>
      <c r="L479" s="70">
        <f t="shared" ref="L479:L494" si="220">IF(D479&lt;&gt;"",D479/3.6,"")</f>
        <v>0</v>
      </c>
    </row>
    <row r="480" spans="1:12" ht="12.75" customHeight="1" x14ac:dyDescent="0.2">
      <c r="A480" s="188"/>
      <c r="B480" s="182"/>
      <c r="C480" s="183"/>
      <c r="D480" s="184" t="str">
        <f t="shared" ref="D480:D494" si="221">IF($B480&lt;&gt;"",$C480/100*(VLOOKUP($B480,Alimenti,2)),"")</f>
        <v/>
      </c>
      <c r="E480" s="184" t="str">
        <f t="shared" ref="E480:E494" si="222">IF($B480&lt;&gt;"",$C480/100*(VLOOKUP($B480,Alimenti,3)),"")</f>
        <v/>
      </c>
      <c r="F480" s="184" t="str">
        <f t="shared" ref="F480:F494" si="223">IF($B480&lt;&gt;"",$C480/100*(VLOOKUP($B480,Alimenti,4)),"")</f>
        <v/>
      </c>
      <c r="G480" s="184" t="str">
        <f t="shared" ref="G480:G494" si="224">IF($B480&lt;&gt;"",$C480/100*(VLOOKUP($B480,Alimenti,5)),"")</f>
        <v/>
      </c>
      <c r="H480" s="184" t="str">
        <f t="shared" ref="H480:H494" si="225">IF($B480&lt;&gt;"",$C480/100*(VLOOKUP($B480,Alimenti,6)),"")</f>
        <v/>
      </c>
      <c r="I480" s="185" t="str">
        <f t="shared" si="209"/>
        <v/>
      </c>
      <c r="J480" s="185" t="str">
        <f t="shared" si="210"/>
        <v/>
      </c>
      <c r="K480" s="185" t="str">
        <f t="shared" si="211"/>
        <v/>
      </c>
      <c r="L480" s="186" t="str">
        <f t="shared" si="220"/>
        <v/>
      </c>
    </row>
    <row r="481" spans="1:12" ht="12.75" customHeight="1" x14ac:dyDescent="0.2">
      <c r="A481" s="188"/>
      <c r="B481" s="182"/>
      <c r="C481" s="183"/>
      <c r="D481" s="184" t="str">
        <f t="shared" si="221"/>
        <v/>
      </c>
      <c r="E481" s="184" t="str">
        <f t="shared" si="222"/>
        <v/>
      </c>
      <c r="F481" s="184" t="str">
        <f t="shared" si="223"/>
        <v/>
      </c>
      <c r="G481" s="184" t="str">
        <f t="shared" si="224"/>
        <v/>
      </c>
      <c r="H481" s="184" t="str">
        <f t="shared" si="225"/>
        <v/>
      </c>
      <c r="I481" s="185" t="str">
        <f t="shared" si="209"/>
        <v/>
      </c>
      <c r="J481" s="185" t="str">
        <f t="shared" si="210"/>
        <v/>
      </c>
      <c r="K481" s="185" t="str">
        <f t="shared" si="211"/>
        <v/>
      </c>
      <c r="L481" s="186" t="str">
        <f t="shared" si="220"/>
        <v/>
      </c>
    </row>
    <row r="482" spans="1:12" ht="12.75" customHeight="1" x14ac:dyDescent="0.2">
      <c r="A482" s="188"/>
      <c r="B482" s="182"/>
      <c r="C482" s="183"/>
      <c r="D482" s="184" t="str">
        <f t="shared" si="221"/>
        <v/>
      </c>
      <c r="E482" s="184" t="str">
        <f t="shared" si="222"/>
        <v/>
      </c>
      <c r="F482" s="184" t="str">
        <f t="shared" si="223"/>
        <v/>
      </c>
      <c r="G482" s="184" t="str">
        <f t="shared" si="224"/>
        <v/>
      </c>
      <c r="H482" s="184" t="str">
        <f t="shared" si="225"/>
        <v/>
      </c>
      <c r="I482" s="185" t="str">
        <f t="shared" si="209"/>
        <v/>
      </c>
      <c r="J482" s="185" t="str">
        <f t="shared" si="210"/>
        <v/>
      </c>
      <c r="K482" s="185" t="str">
        <f t="shared" si="211"/>
        <v/>
      </c>
      <c r="L482" s="186" t="str">
        <f t="shared" si="220"/>
        <v/>
      </c>
    </row>
    <row r="483" spans="1:12" ht="12.75" customHeight="1" x14ac:dyDescent="0.2">
      <c r="A483" s="188"/>
      <c r="B483" s="182"/>
      <c r="C483" s="183"/>
      <c r="D483" s="184" t="str">
        <f t="shared" si="221"/>
        <v/>
      </c>
      <c r="E483" s="184" t="str">
        <f t="shared" si="222"/>
        <v/>
      </c>
      <c r="F483" s="184" t="str">
        <f t="shared" si="223"/>
        <v/>
      </c>
      <c r="G483" s="184" t="str">
        <f t="shared" si="224"/>
        <v/>
      </c>
      <c r="H483" s="184" t="str">
        <f t="shared" si="225"/>
        <v/>
      </c>
      <c r="I483" s="185" t="str">
        <f t="shared" si="209"/>
        <v/>
      </c>
      <c r="J483" s="185" t="str">
        <f t="shared" si="210"/>
        <v/>
      </c>
      <c r="K483" s="185" t="str">
        <f t="shared" si="211"/>
        <v/>
      </c>
      <c r="L483" s="186" t="str">
        <f t="shared" si="220"/>
        <v/>
      </c>
    </row>
    <row r="484" spans="1:12" ht="12.75" customHeight="1" x14ac:dyDescent="0.2">
      <c r="A484" s="188"/>
      <c r="B484" s="182"/>
      <c r="C484" s="183"/>
      <c r="D484" s="184" t="str">
        <f t="shared" si="221"/>
        <v/>
      </c>
      <c r="E484" s="184" t="str">
        <f t="shared" si="222"/>
        <v/>
      </c>
      <c r="F484" s="184" t="str">
        <f t="shared" si="223"/>
        <v/>
      </c>
      <c r="G484" s="184" t="str">
        <f t="shared" si="224"/>
        <v/>
      </c>
      <c r="H484" s="184" t="str">
        <f t="shared" si="225"/>
        <v/>
      </c>
      <c r="I484" s="185" t="str">
        <f t="shared" si="209"/>
        <v/>
      </c>
      <c r="J484" s="185" t="str">
        <f t="shared" si="210"/>
        <v/>
      </c>
      <c r="K484" s="185" t="str">
        <f t="shared" si="211"/>
        <v/>
      </c>
      <c r="L484" s="186" t="str">
        <f t="shared" si="220"/>
        <v/>
      </c>
    </row>
    <row r="485" spans="1:12" ht="12.75" customHeight="1" x14ac:dyDescent="0.2">
      <c r="A485" s="188"/>
      <c r="B485" s="182"/>
      <c r="C485" s="183"/>
      <c r="D485" s="184" t="str">
        <f t="shared" si="221"/>
        <v/>
      </c>
      <c r="E485" s="184" t="str">
        <f t="shared" si="222"/>
        <v/>
      </c>
      <c r="F485" s="184" t="str">
        <f t="shared" si="223"/>
        <v/>
      </c>
      <c r="G485" s="184" t="str">
        <f t="shared" si="224"/>
        <v/>
      </c>
      <c r="H485" s="184" t="str">
        <f t="shared" si="225"/>
        <v/>
      </c>
      <c r="I485" s="185" t="str">
        <f t="shared" si="209"/>
        <v/>
      </c>
      <c r="J485" s="185" t="str">
        <f t="shared" si="210"/>
        <v/>
      </c>
      <c r="K485" s="185" t="str">
        <f t="shared" si="211"/>
        <v/>
      </c>
      <c r="L485" s="186" t="str">
        <f t="shared" si="220"/>
        <v/>
      </c>
    </row>
    <row r="486" spans="1:12" ht="12.75" customHeight="1" x14ac:dyDescent="0.2">
      <c r="A486" s="188"/>
      <c r="B486" s="182"/>
      <c r="C486" s="183"/>
      <c r="D486" s="184" t="str">
        <f t="shared" si="221"/>
        <v/>
      </c>
      <c r="E486" s="184" t="str">
        <f t="shared" si="222"/>
        <v/>
      </c>
      <c r="F486" s="184" t="str">
        <f t="shared" si="223"/>
        <v/>
      </c>
      <c r="G486" s="184" t="str">
        <f t="shared" si="224"/>
        <v/>
      </c>
      <c r="H486" s="184" t="str">
        <f t="shared" si="225"/>
        <v/>
      </c>
      <c r="I486" s="185" t="str">
        <f t="shared" si="209"/>
        <v/>
      </c>
      <c r="J486" s="185" t="str">
        <f t="shared" si="210"/>
        <v/>
      </c>
      <c r="K486" s="185" t="str">
        <f t="shared" si="211"/>
        <v/>
      </c>
      <c r="L486" s="186" t="str">
        <f t="shared" si="220"/>
        <v/>
      </c>
    </row>
    <row r="487" spans="1:12" ht="12.75" customHeight="1" x14ac:dyDescent="0.2">
      <c r="A487" s="188"/>
      <c r="B487" s="182"/>
      <c r="C487" s="183"/>
      <c r="D487" s="184" t="str">
        <f t="shared" si="221"/>
        <v/>
      </c>
      <c r="E487" s="184" t="str">
        <f t="shared" si="222"/>
        <v/>
      </c>
      <c r="F487" s="184" t="str">
        <f t="shared" si="223"/>
        <v/>
      </c>
      <c r="G487" s="184" t="str">
        <f t="shared" si="224"/>
        <v/>
      </c>
      <c r="H487" s="184" t="str">
        <f t="shared" si="225"/>
        <v/>
      </c>
      <c r="I487" s="185" t="str">
        <f t="shared" si="209"/>
        <v/>
      </c>
      <c r="J487" s="185" t="str">
        <f t="shared" si="210"/>
        <v/>
      </c>
      <c r="K487" s="185" t="str">
        <f t="shared" si="211"/>
        <v/>
      </c>
      <c r="L487" s="186" t="str">
        <f t="shared" si="220"/>
        <v/>
      </c>
    </row>
    <row r="488" spans="1:12" ht="12.75" customHeight="1" x14ac:dyDescent="0.2">
      <c r="A488" s="188"/>
      <c r="B488" s="182"/>
      <c r="C488" s="183"/>
      <c r="D488" s="184" t="str">
        <f t="shared" si="221"/>
        <v/>
      </c>
      <c r="E488" s="184" t="str">
        <f t="shared" si="222"/>
        <v/>
      </c>
      <c r="F488" s="184" t="str">
        <f t="shared" si="223"/>
        <v/>
      </c>
      <c r="G488" s="184" t="str">
        <f t="shared" si="224"/>
        <v/>
      </c>
      <c r="H488" s="184" t="str">
        <f t="shared" si="225"/>
        <v/>
      </c>
      <c r="I488" s="185" t="str">
        <f t="shared" si="209"/>
        <v/>
      </c>
      <c r="J488" s="185" t="str">
        <f t="shared" si="210"/>
        <v/>
      </c>
      <c r="K488" s="185" t="str">
        <f t="shared" si="211"/>
        <v/>
      </c>
      <c r="L488" s="186" t="str">
        <f t="shared" si="220"/>
        <v/>
      </c>
    </row>
    <row r="489" spans="1:12" ht="12.75" customHeight="1" x14ac:dyDescent="0.2">
      <c r="A489" s="188"/>
      <c r="B489" s="182"/>
      <c r="C489" s="183"/>
      <c r="D489" s="184" t="str">
        <f t="shared" si="221"/>
        <v/>
      </c>
      <c r="E489" s="184" t="str">
        <f t="shared" si="222"/>
        <v/>
      </c>
      <c r="F489" s="184" t="str">
        <f t="shared" si="223"/>
        <v/>
      </c>
      <c r="G489" s="184" t="str">
        <f t="shared" si="224"/>
        <v/>
      </c>
      <c r="H489" s="184" t="str">
        <f t="shared" si="225"/>
        <v/>
      </c>
      <c r="I489" s="185" t="str">
        <f t="shared" si="209"/>
        <v/>
      </c>
      <c r="J489" s="185" t="str">
        <f t="shared" si="210"/>
        <v/>
      </c>
      <c r="K489" s="185" t="str">
        <f t="shared" si="211"/>
        <v/>
      </c>
      <c r="L489" s="186" t="str">
        <f t="shared" si="220"/>
        <v/>
      </c>
    </row>
    <row r="490" spans="1:12" ht="12.75" customHeight="1" x14ac:dyDescent="0.2">
      <c r="A490" s="188"/>
      <c r="B490" s="182"/>
      <c r="C490" s="183"/>
      <c r="D490" s="184" t="str">
        <f t="shared" si="221"/>
        <v/>
      </c>
      <c r="E490" s="184" t="str">
        <f t="shared" si="222"/>
        <v/>
      </c>
      <c r="F490" s="184" t="str">
        <f t="shared" si="223"/>
        <v/>
      </c>
      <c r="G490" s="184" t="str">
        <f t="shared" si="224"/>
        <v/>
      </c>
      <c r="H490" s="184" t="str">
        <f t="shared" si="225"/>
        <v/>
      </c>
      <c r="I490" s="185" t="str">
        <f t="shared" si="209"/>
        <v/>
      </c>
      <c r="J490" s="185" t="str">
        <f t="shared" si="210"/>
        <v/>
      </c>
      <c r="K490" s="185" t="str">
        <f t="shared" si="211"/>
        <v/>
      </c>
      <c r="L490" s="186" t="str">
        <f t="shared" si="220"/>
        <v/>
      </c>
    </row>
    <row r="491" spans="1:12" ht="12.75" customHeight="1" x14ac:dyDescent="0.2">
      <c r="A491" s="188"/>
      <c r="B491" s="182"/>
      <c r="C491" s="183"/>
      <c r="D491" s="184" t="str">
        <f t="shared" si="221"/>
        <v/>
      </c>
      <c r="E491" s="184" t="str">
        <f t="shared" si="222"/>
        <v/>
      </c>
      <c r="F491" s="184" t="str">
        <f t="shared" si="223"/>
        <v/>
      </c>
      <c r="G491" s="184" t="str">
        <f t="shared" si="224"/>
        <v/>
      </c>
      <c r="H491" s="184" t="str">
        <f t="shared" si="225"/>
        <v/>
      </c>
      <c r="I491" s="185" t="str">
        <f t="shared" si="209"/>
        <v/>
      </c>
      <c r="J491" s="185" t="str">
        <f t="shared" si="210"/>
        <v/>
      </c>
      <c r="K491" s="185" t="str">
        <f t="shared" si="211"/>
        <v/>
      </c>
      <c r="L491" s="186" t="str">
        <f t="shared" si="220"/>
        <v/>
      </c>
    </row>
    <row r="492" spans="1:12" ht="12.75" customHeight="1" x14ac:dyDescent="0.2">
      <c r="A492" s="188"/>
      <c r="B492" s="182"/>
      <c r="C492" s="183"/>
      <c r="D492" s="184" t="str">
        <f t="shared" si="221"/>
        <v/>
      </c>
      <c r="E492" s="184" t="str">
        <f t="shared" si="222"/>
        <v/>
      </c>
      <c r="F492" s="184" t="str">
        <f t="shared" si="223"/>
        <v/>
      </c>
      <c r="G492" s="184" t="str">
        <f t="shared" si="224"/>
        <v/>
      </c>
      <c r="H492" s="184" t="str">
        <f t="shared" si="225"/>
        <v/>
      </c>
      <c r="I492" s="185" t="str">
        <f t="shared" si="209"/>
        <v/>
      </c>
      <c r="J492" s="185" t="str">
        <f t="shared" si="210"/>
        <v/>
      </c>
      <c r="K492" s="185" t="str">
        <f t="shared" si="211"/>
        <v/>
      </c>
      <c r="L492" s="186" t="str">
        <f t="shared" si="220"/>
        <v/>
      </c>
    </row>
    <row r="493" spans="1:12" ht="12.75" customHeight="1" x14ac:dyDescent="0.2">
      <c r="A493" s="188"/>
      <c r="B493" s="182"/>
      <c r="C493" s="183"/>
      <c r="D493" s="184" t="str">
        <f t="shared" si="221"/>
        <v/>
      </c>
      <c r="E493" s="184" t="str">
        <f t="shared" si="222"/>
        <v/>
      </c>
      <c r="F493" s="184" t="str">
        <f t="shared" si="223"/>
        <v/>
      </c>
      <c r="G493" s="184" t="str">
        <f t="shared" si="224"/>
        <v/>
      </c>
      <c r="H493" s="184" t="str">
        <f t="shared" si="225"/>
        <v/>
      </c>
      <c r="I493" s="185" t="str">
        <f t="shared" si="209"/>
        <v/>
      </c>
      <c r="J493" s="185" t="str">
        <f t="shared" si="210"/>
        <v/>
      </c>
      <c r="K493" s="185" t="str">
        <f t="shared" si="211"/>
        <v/>
      </c>
      <c r="L493" s="186" t="str">
        <f t="shared" si="220"/>
        <v/>
      </c>
    </row>
    <row r="494" spans="1:12" ht="12.75" customHeight="1" x14ac:dyDescent="0.2">
      <c r="A494" s="188"/>
      <c r="B494" s="182"/>
      <c r="C494" s="183"/>
      <c r="D494" s="184" t="str">
        <f t="shared" si="221"/>
        <v/>
      </c>
      <c r="E494" s="184" t="str">
        <f t="shared" si="222"/>
        <v/>
      </c>
      <c r="F494" s="184" t="str">
        <f t="shared" si="223"/>
        <v/>
      </c>
      <c r="G494" s="184" t="str">
        <f t="shared" si="224"/>
        <v/>
      </c>
      <c r="H494" s="184" t="str">
        <f t="shared" si="225"/>
        <v/>
      </c>
      <c r="I494" s="185" t="str">
        <f t="shared" si="209"/>
        <v/>
      </c>
      <c r="J494" s="185" t="str">
        <f t="shared" si="210"/>
        <v/>
      </c>
      <c r="K494" s="185" t="str">
        <f t="shared" si="211"/>
        <v/>
      </c>
      <c r="L494" s="186" t="str">
        <f t="shared" si="220"/>
        <v/>
      </c>
    </row>
    <row r="495" spans="1:12" ht="12.75" customHeight="1" x14ac:dyDescent="0.2">
      <c r="A495" s="196"/>
      <c r="B495" s="35" t="s">
        <v>328</v>
      </c>
      <c r="C495" s="189">
        <f t="shared" ref="C495:H495" si="226">SUM(C480:C494)</f>
        <v>0</v>
      </c>
      <c r="D495" s="190">
        <f t="shared" si="226"/>
        <v>0</v>
      </c>
      <c r="E495" s="190">
        <f t="shared" si="226"/>
        <v>0</v>
      </c>
      <c r="F495" s="190">
        <f t="shared" si="226"/>
        <v>0</v>
      </c>
      <c r="G495" s="190">
        <f t="shared" si="226"/>
        <v>0</v>
      </c>
      <c r="H495" s="190">
        <f t="shared" si="226"/>
        <v>0</v>
      </c>
      <c r="I495" s="191">
        <f t="shared" si="209"/>
        <v>0</v>
      </c>
      <c r="J495" s="191">
        <f t="shared" si="210"/>
        <v>0</v>
      </c>
      <c r="K495" s="191">
        <f t="shared" si="211"/>
        <v>0</v>
      </c>
      <c r="L495" s="70">
        <f>SUM(L480:L494)</f>
        <v>0</v>
      </c>
    </row>
    <row r="496" spans="1:12" ht="12.75" customHeight="1" x14ac:dyDescent="0.2">
      <c r="A496" s="196"/>
      <c r="B496" s="35" t="s">
        <v>336</v>
      </c>
      <c r="C496" s="189">
        <v>100</v>
      </c>
      <c r="D496" s="190">
        <f>IF(C495&lt;&gt;0,D495/C495*100,0)</f>
        <v>0</v>
      </c>
      <c r="E496" s="190">
        <f>IF(D495&lt;&gt;0,E495/C495*100,0)</f>
        <v>0</v>
      </c>
      <c r="F496" s="190">
        <f>IF(E495&lt;&gt;0,F495/C495*100,0)</f>
        <v>0</v>
      </c>
      <c r="G496" s="190">
        <f>IF(F495&lt;&gt;0,G495/C495*100,0)</f>
        <v>0</v>
      </c>
      <c r="H496" s="190">
        <f>IF(G495&lt;&gt;0,H495/D495*100,0)</f>
        <v>0</v>
      </c>
      <c r="I496" s="70">
        <f t="shared" si="209"/>
        <v>0</v>
      </c>
      <c r="J496" s="70">
        <f t="shared" si="210"/>
        <v>0</v>
      </c>
      <c r="K496" s="70">
        <f t="shared" si="211"/>
        <v>0</v>
      </c>
      <c r="L496" s="70">
        <f t="shared" ref="L496:L511" si="227">IF(D496&lt;&gt;"",D496/3.6,"")</f>
        <v>0</v>
      </c>
    </row>
    <row r="497" spans="1:12" ht="12.75" customHeight="1" x14ac:dyDescent="0.2">
      <c r="A497" s="188"/>
      <c r="B497" s="182"/>
      <c r="C497" s="183"/>
      <c r="D497" s="184" t="str">
        <f t="shared" ref="D497:D511" si="228">IF($B497&lt;&gt;"",$C497/100*(VLOOKUP($B497,Alimenti,2)),"")</f>
        <v/>
      </c>
      <c r="E497" s="184" t="str">
        <f t="shared" ref="E497:E511" si="229">IF($B497&lt;&gt;"",$C497/100*(VLOOKUP($B497,Alimenti,3)),"")</f>
        <v/>
      </c>
      <c r="F497" s="184" t="str">
        <f t="shared" ref="F497:F511" si="230">IF($B497&lt;&gt;"",$C497/100*(VLOOKUP($B497,Alimenti,4)),"")</f>
        <v/>
      </c>
      <c r="G497" s="184" t="str">
        <f t="shared" ref="G497:G511" si="231">IF($B497&lt;&gt;"",$C497/100*(VLOOKUP($B497,Alimenti,5)),"")</f>
        <v/>
      </c>
      <c r="H497" s="184" t="str">
        <f t="shared" ref="H497:H511" si="232">IF($B497&lt;&gt;"",$C497/100*(VLOOKUP($B497,Alimenti,6)),"")</f>
        <v/>
      </c>
      <c r="I497" s="185" t="str">
        <f t="shared" si="209"/>
        <v/>
      </c>
      <c r="J497" s="185" t="str">
        <f t="shared" si="210"/>
        <v/>
      </c>
      <c r="K497" s="185" t="str">
        <f t="shared" si="211"/>
        <v/>
      </c>
      <c r="L497" s="186" t="str">
        <f t="shared" si="227"/>
        <v/>
      </c>
    </row>
    <row r="498" spans="1:12" ht="12.75" customHeight="1" x14ac:dyDescent="0.2">
      <c r="A498" s="188"/>
      <c r="B498" s="182"/>
      <c r="C498" s="183"/>
      <c r="D498" s="184" t="str">
        <f t="shared" si="228"/>
        <v/>
      </c>
      <c r="E498" s="184" t="str">
        <f t="shared" si="229"/>
        <v/>
      </c>
      <c r="F498" s="184" t="str">
        <f t="shared" si="230"/>
        <v/>
      </c>
      <c r="G498" s="184" t="str">
        <f t="shared" si="231"/>
        <v/>
      </c>
      <c r="H498" s="184" t="str">
        <f t="shared" si="232"/>
        <v/>
      </c>
      <c r="I498" s="185" t="str">
        <f t="shared" si="209"/>
        <v/>
      </c>
      <c r="J498" s="185" t="str">
        <f t="shared" si="210"/>
        <v/>
      </c>
      <c r="K498" s="185" t="str">
        <f t="shared" si="211"/>
        <v/>
      </c>
      <c r="L498" s="186" t="str">
        <f t="shared" si="227"/>
        <v/>
      </c>
    </row>
    <row r="499" spans="1:12" ht="12.75" customHeight="1" x14ac:dyDescent="0.2">
      <c r="A499" s="188"/>
      <c r="B499" s="182"/>
      <c r="C499" s="183"/>
      <c r="D499" s="184" t="str">
        <f t="shared" si="228"/>
        <v/>
      </c>
      <c r="E499" s="184" t="str">
        <f t="shared" si="229"/>
        <v/>
      </c>
      <c r="F499" s="184" t="str">
        <f t="shared" si="230"/>
        <v/>
      </c>
      <c r="G499" s="184" t="str">
        <f t="shared" si="231"/>
        <v/>
      </c>
      <c r="H499" s="184" t="str">
        <f t="shared" si="232"/>
        <v/>
      </c>
      <c r="I499" s="185" t="str">
        <f t="shared" si="209"/>
        <v/>
      </c>
      <c r="J499" s="185" t="str">
        <f t="shared" si="210"/>
        <v/>
      </c>
      <c r="K499" s="185" t="str">
        <f t="shared" si="211"/>
        <v/>
      </c>
      <c r="L499" s="186" t="str">
        <f t="shared" si="227"/>
        <v/>
      </c>
    </row>
    <row r="500" spans="1:12" ht="12.75" customHeight="1" x14ac:dyDescent="0.2">
      <c r="A500" s="188"/>
      <c r="B500" s="182"/>
      <c r="C500" s="183"/>
      <c r="D500" s="184" t="str">
        <f t="shared" si="228"/>
        <v/>
      </c>
      <c r="E500" s="184" t="str">
        <f t="shared" si="229"/>
        <v/>
      </c>
      <c r="F500" s="184" t="str">
        <f t="shared" si="230"/>
        <v/>
      </c>
      <c r="G500" s="184" t="str">
        <f t="shared" si="231"/>
        <v/>
      </c>
      <c r="H500" s="184" t="str">
        <f t="shared" si="232"/>
        <v/>
      </c>
      <c r="I500" s="185" t="str">
        <f t="shared" si="209"/>
        <v/>
      </c>
      <c r="J500" s="185" t="str">
        <f t="shared" si="210"/>
        <v/>
      </c>
      <c r="K500" s="185" t="str">
        <f t="shared" si="211"/>
        <v/>
      </c>
      <c r="L500" s="186" t="str">
        <f t="shared" si="227"/>
        <v/>
      </c>
    </row>
    <row r="501" spans="1:12" ht="12.75" customHeight="1" x14ac:dyDescent="0.2">
      <c r="A501" s="188"/>
      <c r="B501" s="182"/>
      <c r="C501" s="183"/>
      <c r="D501" s="184" t="str">
        <f t="shared" si="228"/>
        <v/>
      </c>
      <c r="E501" s="184" t="str">
        <f t="shared" si="229"/>
        <v/>
      </c>
      <c r="F501" s="184" t="str">
        <f t="shared" si="230"/>
        <v/>
      </c>
      <c r="G501" s="184" t="str">
        <f t="shared" si="231"/>
        <v/>
      </c>
      <c r="H501" s="184" t="str">
        <f t="shared" si="232"/>
        <v/>
      </c>
      <c r="I501" s="185" t="str">
        <f t="shared" si="209"/>
        <v/>
      </c>
      <c r="J501" s="185" t="str">
        <f t="shared" si="210"/>
        <v/>
      </c>
      <c r="K501" s="185" t="str">
        <f t="shared" si="211"/>
        <v/>
      </c>
      <c r="L501" s="186" t="str">
        <f t="shared" si="227"/>
        <v/>
      </c>
    </row>
    <row r="502" spans="1:12" ht="12.75" customHeight="1" x14ac:dyDescent="0.2">
      <c r="A502" s="188"/>
      <c r="B502" s="182"/>
      <c r="C502" s="183"/>
      <c r="D502" s="184" t="str">
        <f t="shared" si="228"/>
        <v/>
      </c>
      <c r="E502" s="184" t="str">
        <f t="shared" si="229"/>
        <v/>
      </c>
      <c r="F502" s="184" t="str">
        <f t="shared" si="230"/>
        <v/>
      </c>
      <c r="G502" s="184" t="str">
        <f t="shared" si="231"/>
        <v/>
      </c>
      <c r="H502" s="184" t="str">
        <f t="shared" si="232"/>
        <v/>
      </c>
      <c r="I502" s="185" t="str">
        <f t="shared" si="209"/>
        <v/>
      </c>
      <c r="J502" s="185" t="str">
        <f t="shared" si="210"/>
        <v/>
      </c>
      <c r="K502" s="185" t="str">
        <f t="shared" si="211"/>
        <v/>
      </c>
      <c r="L502" s="186" t="str">
        <f t="shared" si="227"/>
        <v/>
      </c>
    </row>
    <row r="503" spans="1:12" ht="12.75" customHeight="1" x14ac:dyDescent="0.2">
      <c r="A503" s="188"/>
      <c r="B503" s="182"/>
      <c r="C503" s="183"/>
      <c r="D503" s="184" t="str">
        <f t="shared" si="228"/>
        <v/>
      </c>
      <c r="E503" s="184" t="str">
        <f t="shared" si="229"/>
        <v/>
      </c>
      <c r="F503" s="184" t="str">
        <f t="shared" si="230"/>
        <v/>
      </c>
      <c r="G503" s="184" t="str">
        <f t="shared" si="231"/>
        <v/>
      </c>
      <c r="H503" s="184" t="str">
        <f t="shared" si="232"/>
        <v/>
      </c>
      <c r="I503" s="185" t="str">
        <f t="shared" si="209"/>
        <v/>
      </c>
      <c r="J503" s="185" t="str">
        <f t="shared" si="210"/>
        <v/>
      </c>
      <c r="K503" s="185" t="str">
        <f t="shared" si="211"/>
        <v/>
      </c>
      <c r="L503" s="186" t="str">
        <f t="shared" si="227"/>
        <v/>
      </c>
    </row>
    <row r="504" spans="1:12" ht="12.75" customHeight="1" x14ac:dyDescent="0.2">
      <c r="A504" s="188"/>
      <c r="B504" s="182"/>
      <c r="C504" s="183"/>
      <c r="D504" s="184" t="str">
        <f t="shared" si="228"/>
        <v/>
      </c>
      <c r="E504" s="184" t="str">
        <f t="shared" si="229"/>
        <v/>
      </c>
      <c r="F504" s="184" t="str">
        <f t="shared" si="230"/>
        <v/>
      </c>
      <c r="G504" s="184" t="str">
        <f t="shared" si="231"/>
        <v/>
      </c>
      <c r="H504" s="184" t="str">
        <f t="shared" si="232"/>
        <v/>
      </c>
      <c r="I504" s="185" t="str">
        <f t="shared" si="209"/>
        <v/>
      </c>
      <c r="J504" s="185" t="str">
        <f t="shared" si="210"/>
        <v/>
      </c>
      <c r="K504" s="185" t="str">
        <f t="shared" si="211"/>
        <v/>
      </c>
      <c r="L504" s="186" t="str">
        <f t="shared" si="227"/>
        <v/>
      </c>
    </row>
    <row r="505" spans="1:12" ht="12.75" customHeight="1" x14ac:dyDescent="0.2">
      <c r="A505" s="188"/>
      <c r="B505" s="182"/>
      <c r="C505" s="183"/>
      <c r="D505" s="184" t="str">
        <f t="shared" si="228"/>
        <v/>
      </c>
      <c r="E505" s="184" t="str">
        <f t="shared" si="229"/>
        <v/>
      </c>
      <c r="F505" s="184" t="str">
        <f t="shared" si="230"/>
        <v/>
      </c>
      <c r="G505" s="184" t="str">
        <f t="shared" si="231"/>
        <v/>
      </c>
      <c r="H505" s="184" t="str">
        <f t="shared" si="232"/>
        <v/>
      </c>
      <c r="I505" s="185" t="str">
        <f t="shared" si="209"/>
        <v/>
      </c>
      <c r="J505" s="185" t="str">
        <f t="shared" si="210"/>
        <v/>
      </c>
      <c r="K505" s="185" t="str">
        <f t="shared" si="211"/>
        <v/>
      </c>
      <c r="L505" s="186" t="str">
        <f t="shared" si="227"/>
        <v/>
      </c>
    </row>
    <row r="506" spans="1:12" ht="12.75" customHeight="1" x14ac:dyDescent="0.2">
      <c r="A506" s="188"/>
      <c r="B506" s="182"/>
      <c r="C506" s="183"/>
      <c r="D506" s="184" t="str">
        <f t="shared" si="228"/>
        <v/>
      </c>
      <c r="E506" s="184" t="str">
        <f t="shared" si="229"/>
        <v/>
      </c>
      <c r="F506" s="184" t="str">
        <f t="shared" si="230"/>
        <v/>
      </c>
      <c r="G506" s="184" t="str">
        <f t="shared" si="231"/>
        <v/>
      </c>
      <c r="H506" s="184" t="str">
        <f t="shared" si="232"/>
        <v/>
      </c>
      <c r="I506" s="185" t="str">
        <f t="shared" si="209"/>
        <v/>
      </c>
      <c r="J506" s="185" t="str">
        <f t="shared" si="210"/>
        <v/>
      </c>
      <c r="K506" s="185" t="str">
        <f t="shared" si="211"/>
        <v/>
      </c>
      <c r="L506" s="186" t="str">
        <f t="shared" si="227"/>
        <v/>
      </c>
    </row>
    <row r="507" spans="1:12" ht="12.75" customHeight="1" x14ac:dyDescent="0.2">
      <c r="A507" s="188"/>
      <c r="B507" s="182"/>
      <c r="C507" s="183"/>
      <c r="D507" s="184" t="str">
        <f t="shared" si="228"/>
        <v/>
      </c>
      <c r="E507" s="184" t="str">
        <f t="shared" si="229"/>
        <v/>
      </c>
      <c r="F507" s="184" t="str">
        <f t="shared" si="230"/>
        <v/>
      </c>
      <c r="G507" s="184" t="str">
        <f t="shared" si="231"/>
        <v/>
      </c>
      <c r="H507" s="184" t="str">
        <f t="shared" si="232"/>
        <v/>
      </c>
      <c r="I507" s="185" t="str">
        <f t="shared" si="209"/>
        <v/>
      </c>
      <c r="J507" s="185" t="str">
        <f t="shared" si="210"/>
        <v/>
      </c>
      <c r="K507" s="185" t="str">
        <f t="shared" si="211"/>
        <v/>
      </c>
      <c r="L507" s="186" t="str">
        <f t="shared" si="227"/>
        <v/>
      </c>
    </row>
    <row r="508" spans="1:12" ht="12.75" customHeight="1" x14ac:dyDescent="0.2">
      <c r="A508" s="188"/>
      <c r="B508" s="182"/>
      <c r="C508" s="183"/>
      <c r="D508" s="184" t="str">
        <f t="shared" si="228"/>
        <v/>
      </c>
      <c r="E508" s="184" t="str">
        <f t="shared" si="229"/>
        <v/>
      </c>
      <c r="F508" s="184" t="str">
        <f t="shared" si="230"/>
        <v/>
      </c>
      <c r="G508" s="184" t="str">
        <f t="shared" si="231"/>
        <v/>
      </c>
      <c r="H508" s="184" t="str">
        <f t="shared" si="232"/>
        <v/>
      </c>
      <c r="I508" s="185" t="str">
        <f t="shared" si="209"/>
        <v/>
      </c>
      <c r="J508" s="185" t="str">
        <f t="shared" si="210"/>
        <v/>
      </c>
      <c r="K508" s="185" t="str">
        <f t="shared" si="211"/>
        <v/>
      </c>
      <c r="L508" s="186" t="str">
        <f t="shared" si="227"/>
        <v/>
      </c>
    </row>
    <row r="509" spans="1:12" ht="12.75" customHeight="1" x14ac:dyDescent="0.2">
      <c r="A509" s="188"/>
      <c r="B509" s="182"/>
      <c r="C509" s="183"/>
      <c r="D509" s="184" t="str">
        <f t="shared" si="228"/>
        <v/>
      </c>
      <c r="E509" s="184" t="str">
        <f t="shared" si="229"/>
        <v/>
      </c>
      <c r="F509" s="184" t="str">
        <f t="shared" si="230"/>
        <v/>
      </c>
      <c r="G509" s="184" t="str">
        <f t="shared" si="231"/>
        <v/>
      </c>
      <c r="H509" s="184" t="str">
        <f t="shared" si="232"/>
        <v/>
      </c>
      <c r="I509" s="185" t="str">
        <f t="shared" si="209"/>
        <v/>
      </c>
      <c r="J509" s="185" t="str">
        <f t="shared" si="210"/>
        <v/>
      </c>
      <c r="K509" s="185" t="str">
        <f t="shared" si="211"/>
        <v/>
      </c>
      <c r="L509" s="186" t="str">
        <f t="shared" si="227"/>
        <v/>
      </c>
    </row>
    <row r="510" spans="1:12" ht="12.75" customHeight="1" x14ac:dyDescent="0.2">
      <c r="A510" s="188"/>
      <c r="B510" s="182"/>
      <c r="C510" s="183"/>
      <c r="D510" s="184" t="str">
        <f t="shared" si="228"/>
        <v/>
      </c>
      <c r="E510" s="184" t="str">
        <f t="shared" si="229"/>
        <v/>
      </c>
      <c r="F510" s="184" t="str">
        <f t="shared" si="230"/>
        <v/>
      </c>
      <c r="G510" s="184" t="str">
        <f t="shared" si="231"/>
        <v/>
      </c>
      <c r="H510" s="184" t="str">
        <f t="shared" si="232"/>
        <v/>
      </c>
      <c r="I510" s="185" t="str">
        <f t="shared" si="209"/>
        <v/>
      </c>
      <c r="J510" s="185" t="str">
        <f t="shared" si="210"/>
        <v/>
      </c>
      <c r="K510" s="185" t="str">
        <f t="shared" si="211"/>
        <v/>
      </c>
      <c r="L510" s="186" t="str">
        <f t="shared" si="227"/>
        <v/>
      </c>
    </row>
    <row r="511" spans="1:12" ht="12.75" customHeight="1" x14ac:dyDescent="0.2">
      <c r="A511" s="188"/>
      <c r="B511" s="182"/>
      <c r="C511" s="183"/>
      <c r="D511" s="184" t="str">
        <f t="shared" si="228"/>
        <v/>
      </c>
      <c r="E511" s="184" t="str">
        <f t="shared" si="229"/>
        <v/>
      </c>
      <c r="F511" s="184" t="str">
        <f t="shared" si="230"/>
        <v/>
      </c>
      <c r="G511" s="184" t="str">
        <f t="shared" si="231"/>
        <v/>
      </c>
      <c r="H511" s="184" t="str">
        <f t="shared" si="232"/>
        <v/>
      </c>
      <c r="I511" s="185" t="str">
        <f t="shared" si="209"/>
        <v/>
      </c>
      <c r="J511" s="185" t="str">
        <f t="shared" si="210"/>
        <v/>
      </c>
      <c r="K511" s="185" t="str">
        <f t="shared" si="211"/>
        <v/>
      </c>
      <c r="L511" s="186" t="str">
        <f t="shared" si="227"/>
        <v/>
      </c>
    </row>
    <row r="512" spans="1:12" ht="12.75" customHeight="1" x14ac:dyDescent="0.2">
      <c r="A512" s="196"/>
      <c r="B512" s="35" t="s">
        <v>328</v>
      </c>
      <c r="C512" s="189">
        <f t="shared" ref="C512:H512" si="233">SUM(C497:C511)</f>
        <v>0</v>
      </c>
      <c r="D512" s="190">
        <f t="shared" si="233"/>
        <v>0</v>
      </c>
      <c r="E512" s="190">
        <f t="shared" si="233"/>
        <v>0</v>
      </c>
      <c r="F512" s="190">
        <f t="shared" si="233"/>
        <v>0</v>
      </c>
      <c r="G512" s="190">
        <f t="shared" si="233"/>
        <v>0</v>
      </c>
      <c r="H512" s="190">
        <f t="shared" si="233"/>
        <v>0</v>
      </c>
      <c r="I512" s="191">
        <f t="shared" si="209"/>
        <v>0</v>
      </c>
      <c r="J512" s="191">
        <f t="shared" si="210"/>
        <v>0</v>
      </c>
      <c r="K512" s="191">
        <f t="shared" si="211"/>
        <v>0</v>
      </c>
      <c r="L512" s="70">
        <f>SUM(L497:L511)</f>
        <v>0</v>
      </c>
    </row>
    <row r="513" spans="1:12" ht="12.75" customHeight="1" x14ac:dyDescent="0.2">
      <c r="A513" s="196"/>
      <c r="B513" s="35" t="s">
        <v>336</v>
      </c>
      <c r="C513" s="189">
        <v>100</v>
      </c>
      <c r="D513" s="190">
        <f>IF(C512&lt;&gt;0,D512/C512*100,0)</f>
        <v>0</v>
      </c>
      <c r="E513" s="190">
        <f>IF(D512&lt;&gt;0,E512/C512*100,0)</f>
        <v>0</v>
      </c>
      <c r="F513" s="190">
        <f>IF(E512&lt;&gt;0,F512/C512*100,0)</f>
        <v>0</v>
      </c>
      <c r="G513" s="190">
        <f>IF(F512&lt;&gt;0,G512/C512*100,0)</f>
        <v>0</v>
      </c>
      <c r="H513" s="190">
        <f>IF(G512&lt;&gt;0,H512/D512*100,0)</f>
        <v>0</v>
      </c>
      <c r="I513" s="70">
        <f t="shared" si="209"/>
        <v>0</v>
      </c>
      <c r="J513" s="70">
        <f t="shared" si="210"/>
        <v>0</v>
      </c>
      <c r="K513" s="70">
        <f t="shared" si="211"/>
        <v>0</v>
      </c>
      <c r="L513" s="70">
        <f>IF(D513&lt;&gt;"",D513/3.6,"")</f>
        <v>0</v>
      </c>
    </row>
  </sheetData>
  <sheetProtection selectLockedCells="1" selectUnlockedCells="1"/>
  <mergeCells count="3">
    <mergeCell ref="A1:C1"/>
    <mergeCell ref="E2:G2"/>
    <mergeCell ref="I2:K2"/>
  </mergeCells>
  <dataValidations count="1">
    <dataValidation type="list" operator="equal" allowBlank="1" sqref="B4:B18 B21:B35 B38:B52 B55:B69 B72:B86 B89:B103 B106:B120 B123:B137 B140:B154 B157:B171 B174:B188 B191:B205 B208:B222 B225:B239 B242:B256 B259:B273 B276:B290 B293:B307 B310:B324 B327:B341 B344:B358 B361:B375 B378:B392 B395:B409 B412:B426 B429:B443 B446:B460 B463:B477 B480:B494 B497:B511">
      <formula1>Elenco_alimenti</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8"/>
  <sheetViews>
    <sheetView zoomScale="120" zoomScaleNormal="120" workbookViewId="0">
      <pane xSplit="2" ySplit="2" topLeftCell="C65" activePane="bottomRight" state="frozen"/>
      <selection pane="topRight" activeCell="C1" sqref="C1"/>
      <selection pane="bottomLeft" activeCell="A65" sqref="A65"/>
      <selection pane="bottomRight"/>
    </sheetView>
  </sheetViews>
  <sheetFormatPr defaultColWidth="11.42578125" defaultRowHeight="12.75" customHeight="1" x14ac:dyDescent="0.2"/>
  <cols>
    <col min="1" max="1" width="50" style="64" customWidth="1"/>
    <col min="2" max="2" width="12.28515625" style="64" customWidth="1"/>
    <col min="3" max="3" width="13.42578125" style="64" customWidth="1"/>
    <col min="4" max="4" width="13" style="64" customWidth="1"/>
    <col min="5" max="5" width="14.7109375" style="64" customWidth="1"/>
    <col min="6" max="16384" width="11.42578125" style="64"/>
  </cols>
  <sheetData>
    <row r="1" spans="1:10" s="3" customFormat="1" ht="12.75" customHeight="1" x14ac:dyDescent="0.2">
      <c r="A1" s="194"/>
      <c r="B1" s="194"/>
      <c r="C1" s="239" t="s">
        <v>311</v>
      </c>
      <c r="D1" s="239"/>
      <c r="E1" s="239"/>
      <c r="F1" s="239"/>
      <c r="G1" s="214" t="s">
        <v>337</v>
      </c>
      <c r="H1" s="214"/>
      <c r="I1" s="214"/>
    </row>
    <row r="2" spans="1:10" s="3" customFormat="1" ht="12.75" customHeight="1" x14ac:dyDescent="0.2">
      <c r="A2" s="194" t="s">
        <v>338</v>
      </c>
      <c r="B2" s="179" t="s">
        <v>315</v>
      </c>
      <c r="C2" s="194" t="s">
        <v>316</v>
      </c>
      <c r="D2" s="194" t="s">
        <v>317</v>
      </c>
      <c r="E2" s="194" t="s">
        <v>318</v>
      </c>
      <c r="F2" s="3" t="s">
        <v>335</v>
      </c>
      <c r="G2" s="3" t="s">
        <v>319</v>
      </c>
      <c r="H2" s="3" t="s">
        <v>320</v>
      </c>
      <c r="I2" s="3" t="s">
        <v>318</v>
      </c>
      <c r="J2" s="3" t="s">
        <v>321</v>
      </c>
    </row>
    <row r="3" spans="1:10" ht="12.75" customHeight="1" x14ac:dyDescent="0.2">
      <c r="A3" s="64" t="s">
        <v>339</v>
      </c>
      <c r="B3" s="197">
        <v>96</v>
      </c>
      <c r="C3" s="198">
        <v>16.8</v>
      </c>
      <c r="D3" s="198">
        <v>1.5</v>
      </c>
      <c r="E3" s="198">
        <v>2.6</v>
      </c>
      <c r="F3" s="198">
        <v>0</v>
      </c>
      <c r="G3" s="195">
        <f t="shared" ref="G3:G66" si="0">ROUND(C3/7,0)</f>
        <v>2</v>
      </c>
      <c r="H3" s="195">
        <f t="shared" ref="H3:H66" si="1">ROUND(D3/9,0)</f>
        <v>0</v>
      </c>
      <c r="I3" s="195">
        <f t="shared" ref="I3:I66" si="2">ROUND(E3/3,0)</f>
        <v>1</v>
      </c>
      <c r="J3" s="199">
        <f t="shared" ref="J3:J66" si="3">ROUND(B3/3.6,0)</f>
        <v>27</v>
      </c>
    </row>
    <row r="4" spans="1:10" ht="12.75" customHeight="1" x14ac:dyDescent="0.2">
      <c r="A4" s="64" t="s">
        <v>340</v>
      </c>
      <c r="B4" s="197">
        <v>194</v>
      </c>
      <c r="C4" s="198">
        <v>21.5</v>
      </c>
      <c r="D4" s="198">
        <v>0</v>
      </c>
      <c r="E4" s="198">
        <v>12</v>
      </c>
      <c r="F4" s="198">
        <v>0</v>
      </c>
      <c r="G4" s="195">
        <f t="shared" si="0"/>
        <v>3</v>
      </c>
      <c r="H4" s="195">
        <f t="shared" si="1"/>
        <v>0</v>
      </c>
      <c r="I4" s="195">
        <f t="shared" si="2"/>
        <v>4</v>
      </c>
      <c r="J4" s="199">
        <f t="shared" si="3"/>
        <v>54</v>
      </c>
    </row>
    <row r="5" spans="1:10" ht="12.75" customHeight="1" x14ac:dyDescent="0.2">
      <c r="A5" s="64" t="s">
        <v>341</v>
      </c>
      <c r="B5" s="197">
        <v>206</v>
      </c>
      <c r="C5" s="198">
        <v>25.9</v>
      </c>
      <c r="D5" s="198">
        <v>0.2</v>
      </c>
      <c r="E5" s="198">
        <v>11.3</v>
      </c>
      <c r="F5" s="198">
        <v>0</v>
      </c>
      <c r="G5" s="195">
        <f t="shared" si="0"/>
        <v>4</v>
      </c>
      <c r="H5" s="195">
        <f t="shared" si="1"/>
        <v>0</v>
      </c>
      <c r="I5" s="195">
        <f t="shared" si="2"/>
        <v>4</v>
      </c>
      <c r="J5" s="199">
        <f t="shared" si="3"/>
        <v>57</v>
      </c>
    </row>
    <row r="6" spans="1:10" ht="12.75" customHeight="1" x14ac:dyDescent="0.2">
      <c r="A6" s="64" t="s">
        <v>342</v>
      </c>
      <c r="B6" s="197">
        <v>128</v>
      </c>
      <c r="C6" s="198">
        <v>25</v>
      </c>
      <c r="D6" s="198">
        <v>0</v>
      </c>
      <c r="E6" s="198">
        <v>3.1</v>
      </c>
      <c r="F6" s="198">
        <v>0</v>
      </c>
      <c r="G6" s="195">
        <f t="shared" si="0"/>
        <v>4</v>
      </c>
      <c r="H6" s="195">
        <f t="shared" si="1"/>
        <v>0</v>
      </c>
      <c r="I6" s="195">
        <f t="shared" si="2"/>
        <v>1</v>
      </c>
      <c r="J6" s="199">
        <f t="shared" si="3"/>
        <v>36</v>
      </c>
    </row>
    <row r="7" spans="1:10" ht="12.75" customHeight="1" x14ac:dyDescent="0.2">
      <c r="A7" s="64" t="s">
        <v>343</v>
      </c>
      <c r="B7" s="197">
        <v>4</v>
      </c>
      <c r="C7" s="198">
        <v>0.4</v>
      </c>
      <c r="D7" s="198">
        <v>0.60000000000000009</v>
      </c>
      <c r="E7" s="198">
        <v>0</v>
      </c>
      <c r="F7" s="198">
        <v>0</v>
      </c>
      <c r="G7" s="195">
        <f t="shared" si="0"/>
        <v>0</v>
      </c>
      <c r="H7" s="195">
        <f t="shared" si="1"/>
        <v>0</v>
      </c>
      <c r="I7" s="195">
        <f t="shared" si="2"/>
        <v>0</v>
      </c>
      <c r="J7" s="199">
        <f t="shared" si="3"/>
        <v>1</v>
      </c>
    </row>
    <row r="8" spans="1:10" ht="12.75" customHeight="1" x14ac:dyDescent="0.2">
      <c r="A8" s="64" t="s">
        <v>344</v>
      </c>
      <c r="B8" s="197">
        <v>0</v>
      </c>
      <c r="C8" s="198">
        <v>0</v>
      </c>
      <c r="D8" s="198">
        <v>0</v>
      </c>
      <c r="E8" s="198">
        <v>0</v>
      </c>
      <c r="F8" s="198">
        <v>0</v>
      </c>
      <c r="G8" s="195">
        <f t="shared" si="0"/>
        <v>0</v>
      </c>
      <c r="H8" s="195">
        <f t="shared" si="1"/>
        <v>0</v>
      </c>
      <c r="I8" s="195">
        <f t="shared" si="2"/>
        <v>0</v>
      </c>
      <c r="J8" s="199">
        <f t="shared" si="3"/>
        <v>0</v>
      </c>
    </row>
    <row r="9" spans="1:10" ht="12.75" customHeight="1" x14ac:dyDescent="0.2">
      <c r="A9" s="64" t="s">
        <v>345</v>
      </c>
      <c r="B9" s="197">
        <v>33</v>
      </c>
      <c r="C9" s="198">
        <v>0</v>
      </c>
      <c r="D9" s="198">
        <v>8.8000000000000007</v>
      </c>
      <c r="E9" s="198">
        <v>0</v>
      </c>
      <c r="F9" s="198">
        <v>0</v>
      </c>
      <c r="G9" s="195">
        <f t="shared" si="0"/>
        <v>0</v>
      </c>
      <c r="H9" s="195">
        <f t="shared" si="1"/>
        <v>1</v>
      </c>
      <c r="I9" s="195">
        <f t="shared" si="2"/>
        <v>0</v>
      </c>
      <c r="J9" s="199">
        <f t="shared" si="3"/>
        <v>9</v>
      </c>
    </row>
    <row r="10" spans="1:10" ht="12.75" customHeight="1" x14ac:dyDescent="0.2">
      <c r="A10" s="64" t="s">
        <v>346</v>
      </c>
      <c r="B10" s="197">
        <v>16</v>
      </c>
      <c r="C10" s="198">
        <v>1.6</v>
      </c>
      <c r="D10" s="198">
        <v>0</v>
      </c>
      <c r="E10" s="198">
        <v>1.2</v>
      </c>
      <c r="F10" s="198">
        <v>81.099999999999994</v>
      </c>
      <c r="G10" s="195">
        <f t="shared" si="0"/>
        <v>0</v>
      </c>
      <c r="H10" s="195">
        <f t="shared" si="1"/>
        <v>0</v>
      </c>
      <c r="I10" s="195">
        <f t="shared" si="2"/>
        <v>0</v>
      </c>
      <c r="J10" s="199">
        <f t="shared" si="3"/>
        <v>4</v>
      </c>
    </row>
    <row r="11" spans="1:10" ht="12.75" customHeight="1" x14ac:dyDescent="0.2">
      <c r="A11" s="64" t="s">
        <v>347</v>
      </c>
      <c r="B11" s="197">
        <v>41</v>
      </c>
      <c r="C11" s="198">
        <v>0.9</v>
      </c>
      <c r="D11" s="198">
        <v>8.4</v>
      </c>
      <c r="E11" s="198">
        <v>0.60000000000000009</v>
      </c>
      <c r="F11" s="198">
        <v>2.2999999999999998</v>
      </c>
      <c r="G11" s="195">
        <f t="shared" si="0"/>
        <v>0</v>
      </c>
      <c r="H11" s="195">
        <f t="shared" si="1"/>
        <v>1</v>
      </c>
      <c r="I11" s="195">
        <f t="shared" si="2"/>
        <v>0</v>
      </c>
      <c r="J11" s="199">
        <f t="shared" si="3"/>
        <v>11</v>
      </c>
    </row>
    <row r="12" spans="1:10" ht="12.75" customHeight="1" x14ac:dyDescent="0.2">
      <c r="A12" s="64" t="s">
        <v>348</v>
      </c>
      <c r="B12" s="197">
        <v>246</v>
      </c>
      <c r="C12" s="198">
        <v>18.7</v>
      </c>
      <c r="D12" s="198">
        <v>42.7</v>
      </c>
      <c r="E12" s="198">
        <v>1.2</v>
      </c>
      <c r="F12" s="198">
        <v>9.9</v>
      </c>
      <c r="G12" s="195">
        <f t="shared" si="0"/>
        <v>3</v>
      </c>
      <c r="H12" s="195">
        <f t="shared" si="1"/>
        <v>5</v>
      </c>
      <c r="I12" s="195">
        <f t="shared" si="2"/>
        <v>0</v>
      </c>
      <c r="J12" s="199">
        <f t="shared" si="3"/>
        <v>68</v>
      </c>
    </row>
    <row r="13" spans="1:10" ht="12.75" customHeight="1" x14ac:dyDescent="0.2">
      <c r="A13" s="64" t="s">
        <v>349</v>
      </c>
      <c r="B13" s="197">
        <v>162</v>
      </c>
      <c r="C13" s="198">
        <v>20.8</v>
      </c>
      <c r="D13" s="198">
        <v>0</v>
      </c>
      <c r="E13" s="198">
        <v>8.8000000000000007</v>
      </c>
      <c r="F13" s="198">
        <v>0</v>
      </c>
      <c r="G13" s="195">
        <f t="shared" si="0"/>
        <v>3</v>
      </c>
      <c r="H13" s="195">
        <f t="shared" si="1"/>
        <v>0</v>
      </c>
      <c r="I13" s="195">
        <f t="shared" si="2"/>
        <v>3</v>
      </c>
      <c r="J13" s="199">
        <f t="shared" si="3"/>
        <v>45</v>
      </c>
    </row>
    <row r="14" spans="1:10" ht="12.75" customHeight="1" x14ac:dyDescent="0.2">
      <c r="A14" s="64" t="s">
        <v>350</v>
      </c>
      <c r="B14" s="197">
        <v>279</v>
      </c>
      <c r="C14" s="198">
        <v>18</v>
      </c>
      <c r="D14" s="198">
        <v>0</v>
      </c>
      <c r="E14" s="198">
        <v>23</v>
      </c>
      <c r="F14" s="198">
        <v>0</v>
      </c>
      <c r="G14" s="195">
        <f t="shared" si="0"/>
        <v>3</v>
      </c>
      <c r="H14" s="195">
        <f t="shared" si="1"/>
        <v>0</v>
      </c>
      <c r="I14" s="195">
        <f t="shared" si="2"/>
        <v>8</v>
      </c>
      <c r="J14" s="199">
        <f t="shared" si="3"/>
        <v>78</v>
      </c>
    </row>
    <row r="15" spans="1:10" ht="12.75" customHeight="1" x14ac:dyDescent="0.2">
      <c r="A15" s="64" t="s">
        <v>351</v>
      </c>
      <c r="B15" s="197">
        <v>121</v>
      </c>
      <c r="C15" s="198">
        <v>20</v>
      </c>
      <c r="D15" s="198">
        <v>0</v>
      </c>
      <c r="E15" s="198">
        <v>4.5999999999999996</v>
      </c>
      <c r="F15" s="198">
        <v>0</v>
      </c>
      <c r="G15" s="195">
        <f t="shared" si="0"/>
        <v>3</v>
      </c>
      <c r="H15" s="195">
        <f t="shared" si="1"/>
        <v>0</v>
      </c>
      <c r="I15" s="195">
        <f t="shared" si="2"/>
        <v>2</v>
      </c>
      <c r="J15" s="199">
        <f t="shared" si="3"/>
        <v>34</v>
      </c>
    </row>
    <row r="16" spans="1:10" ht="12.75" customHeight="1" x14ac:dyDescent="0.2">
      <c r="A16" s="64" t="s">
        <v>352</v>
      </c>
      <c r="B16" s="197">
        <v>211</v>
      </c>
      <c r="C16" s="198">
        <v>19</v>
      </c>
      <c r="D16" s="198">
        <v>0</v>
      </c>
      <c r="E16" s="198">
        <v>15</v>
      </c>
      <c r="F16" s="198">
        <v>0</v>
      </c>
      <c r="G16" s="195">
        <f t="shared" si="0"/>
        <v>3</v>
      </c>
      <c r="H16" s="195">
        <f t="shared" si="1"/>
        <v>0</v>
      </c>
      <c r="I16" s="195">
        <f t="shared" si="2"/>
        <v>5</v>
      </c>
      <c r="J16" s="199">
        <f t="shared" si="3"/>
        <v>59</v>
      </c>
    </row>
    <row r="17" spans="1:10" ht="12.75" customHeight="1" x14ac:dyDescent="0.2">
      <c r="A17" s="64" t="s">
        <v>353</v>
      </c>
      <c r="B17" s="197">
        <v>110</v>
      </c>
      <c r="C17" s="198">
        <v>15.7</v>
      </c>
      <c r="D17" s="198">
        <v>1.2</v>
      </c>
      <c r="E17" s="198">
        <v>4.7</v>
      </c>
      <c r="F17" s="198">
        <v>0</v>
      </c>
      <c r="G17" s="195">
        <f t="shared" si="0"/>
        <v>2</v>
      </c>
      <c r="H17" s="195">
        <f t="shared" si="1"/>
        <v>0</v>
      </c>
      <c r="I17" s="195">
        <f t="shared" si="2"/>
        <v>2</v>
      </c>
      <c r="J17" s="199">
        <f t="shared" si="3"/>
        <v>31</v>
      </c>
    </row>
    <row r="18" spans="1:10" ht="12.75" customHeight="1" x14ac:dyDescent="0.2">
      <c r="A18" s="64" t="s">
        <v>354</v>
      </c>
      <c r="B18" s="197">
        <v>386</v>
      </c>
      <c r="C18" s="198">
        <v>14.6</v>
      </c>
      <c r="D18" s="198">
        <v>0</v>
      </c>
      <c r="E18" s="198">
        <v>36.299999999999997</v>
      </c>
      <c r="F18" s="198">
        <v>0</v>
      </c>
      <c r="G18" s="195">
        <f t="shared" si="0"/>
        <v>2</v>
      </c>
      <c r="H18" s="195">
        <f t="shared" si="1"/>
        <v>0</v>
      </c>
      <c r="I18" s="195">
        <f t="shared" si="2"/>
        <v>12</v>
      </c>
      <c r="J18" s="199">
        <f t="shared" si="3"/>
        <v>107</v>
      </c>
    </row>
    <row r="19" spans="1:10" ht="12.75" customHeight="1" x14ac:dyDescent="0.2">
      <c r="A19" s="64" t="s">
        <v>355</v>
      </c>
      <c r="B19" s="197">
        <v>17</v>
      </c>
      <c r="C19" s="198">
        <v>1.8</v>
      </c>
      <c r="D19" s="198">
        <v>2.2000000000000002</v>
      </c>
      <c r="E19" s="198">
        <v>0.2</v>
      </c>
      <c r="F19" s="198">
        <v>2.2999999999999998</v>
      </c>
      <c r="G19" s="195">
        <f t="shared" si="0"/>
        <v>0</v>
      </c>
      <c r="H19" s="195">
        <f t="shared" si="1"/>
        <v>0</v>
      </c>
      <c r="I19" s="195">
        <f t="shared" si="2"/>
        <v>0</v>
      </c>
      <c r="J19" s="199">
        <f t="shared" si="3"/>
        <v>5</v>
      </c>
    </row>
    <row r="20" spans="1:10" ht="12.75" customHeight="1" x14ac:dyDescent="0.2">
      <c r="A20" s="64" t="s">
        <v>356</v>
      </c>
      <c r="B20" s="197">
        <v>28</v>
      </c>
      <c r="C20" s="198">
        <v>0.4</v>
      </c>
      <c r="D20" s="198">
        <v>6.8</v>
      </c>
      <c r="E20" s="198">
        <v>0.1</v>
      </c>
      <c r="F20" s="198">
        <v>1.5</v>
      </c>
      <c r="G20" s="195">
        <f t="shared" si="0"/>
        <v>0</v>
      </c>
      <c r="H20" s="195">
        <f t="shared" si="1"/>
        <v>1</v>
      </c>
      <c r="I20" s="195">
        <f t="shared" si="2"/>
        <v>0</v>
      </c>
      <c r="J20" s="199">
        <f t="shared" si="3"/>
        <v>8</v>
      </c>
    </row>
    <row r="21" spans="1:10" ht="12.75" customHeight="1" x14ac:dyDescent="0.2">
      <c r="A21" s="64" t="s">
        <v>357</v>
      </c>
      <c r="B21" s="197">
        <v>188</v>
      </c>
      <c r="C21" s="198">
        <v>4.8</v>
      </c>
      <c r="D21" s="198">
        <v>43.4</v>
      </c>
      <c r="E21" s="198">
        <v>0.7</v>
      </c>
      <c r="F21" s="198">
        <v>21.6</v>
      </c>
      <c r="G21" s="195">
        <f t="shared" si="0"/>
        <v>1</v>
      </c>
      <c r="H21" s="195">
        <f t="shared" si="1"/>
        <v>5</v>
      </c>
      <c r="I21" s="195">
        <f t="shared" si="2"/>
        <v>0</v>
      </c>
      <c r="J21" s="199">
        <f t="shared" si="3"/>
        <v>52</v>
      </c>
    </row>
    <row r="22" spans="1:10" ht="12.75" customHeight="1" x14ac:dyDescent="0.2">
      <c r="A22" s="64" t="s">
        <v>358</v>
      </c>
      <c r="B22" s="197">
        <v>700</v>
      </c>
      <c r="C22" s="198">
        <v>0</v>
      </c>
      <c r="D22" s="198">
        <v>0</v>
      </c>
      <c r="E22" s="198">
        <v>0</v>
      </c>
      <c r="F22" s="198">
        <v>0</v>
      </c>
      <c r="G22" s="195">
        <f t="shared" si="0"/>
        <v>0</v>
      </c>
      <c r="H22" s="195">
        <f t="shared" si="1"/>
        <v>0</v>
      </c>
      <c r="I22" s="195">
        <f t="shared" si="2"/>
        <v>0</v>
      </c>
      <c r="J22" s="199">
        <f t="shared" si="3"/>
        <v>194</v>
      </c>
    </row>
    <row r="23" spans="1:10" ht="12.75" customHeight="1" x14ac:dyDescent="0.2">
      <c r="A23" s="64" t="s">
        <v>359</v>
      </c>
      <c r="B23" s="197">
        <v>280</v>
      </c>
      <c r="C23" s="198">
        <v>14</v>
      </c>
      <c r="D23" s="198">
        <v>48</v>
      </c>
      <c r="E23" s="198">
        <v>3.5</v>
      </c>
      <c r="F23" s="198">
        <v>27</v>
      </c>
      <c r="G23" s="195">
        <f t="shared" si="0"/>
        <v>2</v>
      </c>
      <c r="H23" s="195">
        <f t="shared" si="1"/>
        <v>5</v>
      </c>
      <c r="I23" s="195">
        <f t="shared" si="2"/>
        <v>1</v>
      </c>
      <c r="J23" s="199">
        <f t="shared" si="3"/>
        <v>78</v>
      </c>
    </row>
    <row r="24" spans="1:10" ht="12.75" customHeight="1" x14ac:dyDescent="0.2">
      <c r="A24" s="64" t="s">
        <v>360</v>
      </c>
      <c r="B24" s="197">
        <v>313</v>
      </c>
      <c r="C24" s="198">
        <v>7.6</v>
      </c>
      <c r="D24" s="198">
        <v>48.6</v>
      </c>
      <c r="E24" s="198">
        <v>8.4</v>
      </c>
      <c r="F24" s="198">
        <v>26.3</v>
      </c>
      <c r="G24" s="195">
        <f t="shared" si="0"/>
        <v>1</v>
      </c>
      <c r="H24" s="195">
        <f t="shared" si="1"/>
        <v>5</v>
      </c>
      <c r="I24" s="195">
        <f t="shared" si="2"/>
        <v>3</v>
      </c>
      <c r="J24" s="199">
        <f t="shared" si="3"/>
        <v>87</v>
      </c>
    </row>
    <row r="25" spans="1:10" ht="12.75" customHeight="1" x14ac:dyDescent="0.2">
      <c r="A25" s="64" t="s">
        <v>361</v>
      </c>
      <c r="B25" s="197">
        <v>41</v>
      </c>
      <c r="C25" s="198">
        <v>0.8</v>
      </c>
      <c r="D25" s="198">
        <v>10.199999999999999</v>
      </c>
      <c r="E25" s="198">
        <v>0</v>
      </c>
      <c r="F25" s="198">
        <v>1.1000000000000001</v>
      </c>
      <c r="G25" s="195">
        <f t="shared" si="0"/>
        <v>0</v>
      </c>
      <c r="H25" s="195">
        <f t="shared" si="1"/>
        <v>1</v>
      </c>
      <c r="I25" s="195">
        <f t="shared" si="2"/>
        <v>0</v>
      </c>
      <c r="J25" s="199">
        <f t="shared" si="3"/>
        <v>11</v>
      </c>
    </row>
    <row r="26" spans="1:10" ht="12.75" customHeight="1" x14ac:dyDescent="0.2">
      <c r="A26" s="64" t="s">
        <v>362</v>
      </c>
      <c r="B26" s="197">
        <v>261</v>
      </c>
      <c r="C26" s="198">
        <v>0</v>
      </c>
      <c r="D26" s="198">
        <v>32.799999999999997</v>
      </c>
      <c r="E26" s="198">
        <v>0</v>
      </c>
      <c r="F26" s="198">
        <v>0</v>
      </c>
      <c r="G26" s="195">
        <f t="shared" si="0"/>
        <v>0</v>
      </c>
      <c r="H26" s="195">
        <f t="shared" si="1"/>
        <v>4</v>
      </c>
      <c r="I26" s="195">
        <f t="shared" si="2"/>
        <v>0</v>
      </c>
      <c r="J26" s="199">
        <f t="shared" si="3"/>
        <v>73</v>
      </c>
    </row>
    <row r="27" spans="1:10" ht="12.75" customHeight="1" x14ac:dyDescent="0.2">
      <c r="A27" s="64" t="s">
        <v>363</v>
      </c>
      <c r="B27" s="197">
        <v>232</v>
      </c>
      <c r="C27" s="198">
        <v>0</v>
      </c>
      <c r="D27" s="198">
        <v>0.5</v>
      </c>
      <c r="E27" s="198">
        <v>0</v>
      </c>
      <c r="F27" s="198">
        <v>0</v>
      </c>
      <c r="G27" s="195">
        <f t="shared" si="0"/>
        <v>0</v>
      </c>
      <c r="H27" s="195">
        <f t="shared" si="1"/>
        <v>0</v>
      </c>
      <c r="I27" s="195">
        <f t="shared" si="2"/>
        <v>0</v>
      </c>
      <c r="J27" s="199">
        <f t="shared" si="3"/>
        <v>64</v>
      </c>
    </row>
    <row r="28" spans="1:10" ht="12.75" customHeight="1" x14ac:dyDescent="0.2">
      <c r="A28" s="64" t="s">
        <v>364</v>
      </c>
      <c r="B28" s="197">
        <v>379</v>
      </c>
      <c r="C28" s="198">
        <v>0.4</v>
      </c>
      <c r="D28" s="198">
        <v>100.1</v>
      </c>
      <c r="E28" s="198">
        <v>0.2</v>
      </c>
      <c r="F28" s="198">
        <v>0</v>
      </c>
      <c r="G28" s="195">
        <f t="shared" si="0"/>
        <v>0</v>
      </c>
      <c r="H28" s="195">
        <f t="shared" si="1"/>
        <v>11</v>
      </c>
      <c r="I28" s="195">
        <f t="shared" si="2"/>
        <v>0</v>
      </c>
      <c r="J28" s="199">
        <f t="shared" si="3"/>
        <v>105</v>
      </c>
    </row>
    <row r="29" spans="1:10" ht="12.75" customHeight="1" x14ac:dyDescent="0.2">
      <c r="A29" s="64" t="s">
        <v>365</v>
      </c>
      <c r="B29" s="197">
        <v>40</v>
      </c>
      <c r="C29" s="198">
        <v>0.5</v>
      </c>
      <c r="D29" s="198">
        <v>10</v>
      </c>
      <c r="E29" s="198">
        <v>0</v>
      </c>
      <c r="F29" s="198">
        <v>1</v>
      </c>
      <c r="G29" s="195">
        <f t="shared" si="0"/>
        <v>0</v>
      </c>
      <c r="H29" s="195">
        <f t="shared" si="1"/>
        <v>1</v>
      </c>
      <c r="I29" s="195">
        <f t="shared" si="2"/>
        <v>0</v>
      </c>
      <c r="J29" s="199">
        <f t="shared" si="3"/>
        <v>11</v>
      </c>
    </row>
    <row r="30" spans="1:10" ht="12.75" customHeight="1" x14ac:dyDescent="0.2">
      <c r="A30" s="64" t="s">
        <v>366</v>
      </c>
      <c r="B30" s="197">
        <v>77</v>
      </c>
      <c r="C30" s="198">
        <v>0.30000000000000004</v>
      </c>
      <c r="D30" s="198">
        <v>20.2</v>
      </c>
      <c r="E30" s="198">
        <v>0</v>
      </c>
      <c r="F30" s="198">
        <v>0.9</v>
      </c>
      <c r="G30" s="195">
        <f t="shared" si="0"/>
        <v>0</v>
      </c>
      <c r="H30" s="195">
        <f t="shared" si="1"/>
        <v>2</v>
      </c>
      <c r="I30" s="195">
        <f t="shared" si="2"/>
        <v>0</v>
      </c>
      <c r="J30" s="199">
        <f t="shared" si="3"/>
        <v>21</v>
      </c>
    </row>
    <row r="31" spans="1:10" ht="12.75" customHeight="1" x14ac:dyDescent="0.2">
      <c r="A31" s="64" t="s">
        <v>367</v>
      </c>
      <c r="B31" s="197">
        <v>159</v>
      </c>
      <c r="C31" s="198">
        <v>21.4</v>
      </c>
      <c r="D31" s="198">
        <v>0</v>
      </c>
      <c r="E31" s="198">
        <v>8.1999999999999993</v>
      </c>
      <c r="F31" s="198">
        <v>0</v>
      </c>
      <c r="G31" s="195">
        <f t="shared" si="0"/>
        <v>3</v>
      </c>
      <c r="H31" s="195">
        <f t="shared" si="1"/>
        <v>0</v>
      </c>
      <c r="I31" s="195">
        <f t="shared" si="2"/>
        <v>3</v>
      </c>
      <c r="J31" s="199">
        <f t="shared" si="3"/>
        <v>44</v>
      </c>
    </row>
    <row r="32" spans="1:10" ht="12.75" customHeight="1" x14ac:dyDescent="0.2">
      <c r="A32" s="64" t="s">
        <v>368</v>
      </c>
      <c r="B32" s="197">
        <v>261</v>
      </c>
      <c r="C32" s="198">
        <v>11.8</v>
      </c>
      <c r="D32" s="198">
        <v>0.1</v>
      </c>
      <c r="E32" s="198">
        <v>23.7</v>
      </c>
      <c r="F32" s="198">
        <v>0</v>
      </c>
      <c r="G32" s="195">
        <f t="shared" si="0"/>
        <v>2</v>
      </c>
      <c r="H32" s="195">
        <f t="shared" si="1"/>
        <v>0</v>
      </c>
      <c r="I32" s="195">
        <f t="shared" si="2"/>
        <v>8</v>
      </c>
      <c r="J32" s="199">
        <f t="shared" si="3"/>
        <v>73</v>
      </c>
    </row>
    <row r="33" spans="1:10" ht="12.75" customHeight="1" x14ac:dyDescent="0.2">
      <c r="A33" s="64" t="s">
        <v>369</v>
      </c>
      <c r="B33" s="197">
        <v>237</v>
      </c>
      <c r="C33" s="198">
        <v>14.6</v>
      </c>
      <c r="D33" s="198">
        <v>0.7</v>
      </c>
      <c r="E33" s="198">
        <v>19.600000000000001</v>
      </c>
      <c r="F33" s="198">
        <v>0</v>
      </c>
      <c r="G33" s="195">
        <f t="shared" si="0"/>
        <v>2</v>
      </c>
      <c r="H33" s="195">
        <f t="shared" si="1"/>
        <v>0</v>
      </c>
      <c r="I33" s="195">
        <f t="shared" si="2"/>
        <v>7</v>
      </c>
      <c r="J33" s="199">
        <f t="shared" si="3"/>
        <v>66</v>
      </c>
    </row>
    <row r="34" spans="1:10" ht="12.75" customHeight="1" x14ac:dyDescent="0.2">
      <c r="A34" s="64" t="s">
        <v>370</v>
      </c>
      <c r="B34" s="197">
        <v>259</v>
      </c>
      <c r="C34" s="198">
        <v>14.8</v>
      </c>
      <c r="D34" s="198">
        <v>0.60000000000000009</v>
      </c>
      <c r="E34" s="198">
        <v>21.9</v>
      </c>
      <c r="F34" s="198">
        <v>0</v>
      </c>
      <c r="G34" s="195">
        <f t="shared" si="0"/>
        <v>2</v>
      </c>
      <c r="H34" s="195">
        <f t="shared" si="1"/>
        <v>0</v>
      </c>
      <c r="I34" s="195">
        <f t="shared" si="2"/>
        <v>7</v>
      </c>
      <c r="J34" s="199">
        <f t="shared" si="3"/>
        <v>72</v>
      </c>
    </row>
    <row r="35" spans="1:10" ht="12.75" customHeight="1" x14ac:dyDescent="0.2">
      <c r="A35" s="64" t="s">
        <v>371</v>
      </c>
      <c r="B35" s="197">
        <v>186</v>
      </c>
      <c r="C35" s="198">
        <v>0</v>
      </c>
      <c r="D35" s="198">
        <v>17</v>
      </c>
      <c r="E35" s="198">
        <v>0</v>
      </c>
      <c r="F35" s="198">
        <v>0</v>
      </c>
      <c r="G35" s="195">
        <f t="shared" si="0"/>
        <v>0</v>
      </c>
      <c r="H35" s="195">
        <f t="shared" si="1"/>
        <v>2</v>
      </c>
      <c r="I35" s="195">
        <f t="shared" si="2"/>
        <v>0</v>
      </c>
      <c r="J35" s="199">
        <f t="shared" si="3"/>
        <v>52</v>
      </c>
    </row>
    <row r="36" spans="1:10" ht="12.75" customHeight="1" x14ac:dyDescent="0.2">
      <c r="A36" s="64" t="s">
        <v>372</v>
      </c>
      <c r="B36" s="197">
        <v>571</v>
      </c>
      <c r="C36" s="198">
        <v>26</v>
      </c>
      <c r="D36" s="198">
        <v>11.2</v>
      </c>
      <c r="E36" s="198">
        <v>47.2</v>
      </c>
      <c r="F36" s="198">
        <v>7.3</v>
      </c>
      <c r="G36" s="195">
        <f t="shared" si="0"/>
        <v>4</v>
      </c>
      <c r="H36" s="195">
        <f t="shared" si="1"/>
        <v>1</v>
      </c>
      <c r="I36" s="195">
        <f t="shared" si="2"/>
        <v>16</v>
      </c>
      <c r="J36" s="199">
        <f t="shared" si="3"/>
        <v>159</v>
      </c>
    </row>
    <row r="37" spans="1:10" ht="12.75" customHeight="1" x14ac:dyDescent="0.2">
      <c r="A37" s="64" t="s">
        <v>373</v>
      </c>
      <c r="B37" s="197">
        <v>597</v>
      </c>
      <c r="C37" s="198">
        <v>29</v>
      </c>
      <c r="D37" s="198">
        <v>8.5</v>
      </c>
      <c r="E37" s="198">
        <v>50</v>
      </c>
      <c r="F37" s="198">
        <v>10.9</v>
      </c>
      <c r="G37" s="195">
        <f t="shared" si="0"/>
        <v>4</v>
      </c>
      <c r="H37" s="195">
        <f t="shared" si="1"/>
        <v>1</v>
      </c>
      <c r="I37" s="195">
        <f t="shared" si="2"/>
        <v>17</v>
      </c>
      <c r="J37" s="199">
        <f t="shared" si="3"/>
        <v>166</v>
      </c>
    </row>
    <row r="38" spans="1:10" ht="12.75" customHeight="1" x14ac:dyDescent="0.2">
      <c r="A38" s="64" t="s">
        <v>374</v>
      </c>
      <c r="B38" s="197">
        <v>602</v>
      </c>
      <c r="C38" s="198">
        <v>24.5</v>
      </c>
      <c r="D38" s="198">
        <v>7.1</v>
      </c>
      <c r="E38" s="198">
        <v>53</v>
      </c>
      <c r="F38" s="198">
        <v>6.9</v>
      </c>
      <c r="G38" s="195">
        <f t="shared" si="0"/>
        <v>4</v>
      </c>
      <c r="H38" s="195">
        <f t="shared" si="1"/>
        <v>1</v>
      </c>
      <c r="I38" s="195">
        <f t="shared" si="2"/>
        <v>18</v>
      </c>
      <c r="J38" s="199">
        <f t="shared" si="3"/>
        <v>167</v>
      </c>
    </row>
    <row r="39" spans="1:10" ht="12.75" customHeight="1" x14ac:dyDescent="0.2">
      <c r="A39" s="64" t="s">
        <v>375</v>
      </c>
      <c r="B39" s="197">
        <v>86</v>
      </c>
      <c r="C39" s="198">
        <v>16.2</v>
      </c>
      <c r="D39" s="198">
        <v>1</v>
      </c>
      <c r="E39" s="198">
        <v>1.9</v>
      </c>
      <c r="F39" s="198">
        <v>0</v>
      </c>
      <c r="G39" s="195">
        <f t="shared" si="0"/>
        <v>2</v>
      </c>
      <c r="H39" s="195">
        <f t="shared" si="1"/>
        <v>0</v>
      </c>
      <c r="I39" s="195">
        <f t="shared" si="2"/>
        <v>1</v>
      </c>
      <c r="J39" s="199">
        <f t="shared" si="3"/>
        <v>24</v>
      </c>
    </row>
    <row r="40" spans="1:10" ht="12.75" customHeight="1" x14ac:dyDescent="0.2">
      <c r="A40" s="64" t="s">
        <v>376</v>
      </c>
      <c r="B40" s="197">
        <v>34</v>
      </c>
      <c r="C40" s="198">
        <v>0.7</v>
      </c>
      <c r="D40" s="198">
        <v>7.8</v>
      </c>
      <c r="E40" s="198">
        <v>0.2</v>
      </c>
      <c r="F40" s="198">
        <v>1.6</v>
      </c>
      <c r="G40" s="195">
        <f t="shared" si="0"/>
        <v>0</v>
      </c>
      <c r="H40" s="195">
        <f t="shared" si="1"/>
        <v>1</v>
      </c>
      <c r="I40" s="195">
        <f t="shared" si="2"/>
        <v>0</v>
      </c>
      <c r="J40" s="199">
        <f t="shared" si="3"/>
        <v>9</v>
      </c>
    </row>
    <row r="41" spans="1:10" ht="12.75" customHeight="1" x14ac:dyDescent="0.2">
      <c r="A41" s="64" t="s">
        <v>377</v>
      </c>
      <c r="B41" s="197">
        <v>97</v>
      </c>
      <c r="C41" s="198">
        <v>1.5</v>
      </c>
      <c r="D41" s="198">
        <v>14.4</v>
      </c>
      <c r="E41" s="198">
        <v>0.2</v>
      </c>
      <c r="F41" s="198">
        <v>10.6</v>
      </c>
      <c r="G41" s="195">
        <f t="shared" si="0"/>
        <v>0</v>
      </c>
      <c r="H41" s="195">
        <f t="shared" si="1"/>
        <v>2</v>
      </c>
      <c r="I41" s="195">
        <f t="shared" si="2"/>
        <v>0</v>
      </c>
      <c r="J41" s="199">
        <f t="shared" si="3"/>
        <v>27</v>
      </c>
    </row>
    <row r="42" spans="1:10" ht="12.75" customHeight="1" x14ac:dyDescent="0.2">
      <c r="A42" s="64" t="s">
        <v>378</v>
      </c>
      <c r="B42" s="197">
        <v>38</v>
      </c>
      <c r="C42" s="198">
        <v>0.1</v>
      </c>
      <c r="D42" s="198">
        <v>10</v>
      </c>
      <c r="E42" s="198">
        <v>0</v>
      </c>
      <c r="F42" s="198">
        <v>0</v>
      </c>
      <c r="G42" s="195">
        <f t="shared" si="0"/>
        <v>0</v>
      </c>
      <c r="H42" s="195">
        <f t="shared" si="1"/>
        <v>1</v>
      </c>
      <c r="I42" s="195">
        <f t="shared" si="2"/>
        <v>0</v>
      </c>
      <c r="J42" s="199">
        <f t="shared" si="3"/>
        <v>11</v>
      </c>
    </row>
    <row r="43" spans="1:10" ht="12.75" customHeight="1" x14ac:dyDescent="0.2">
      <c r="A43" s="64" t="s">
        <v>379</v>
      </c>
      <c r="B43" s="197">
        <v>190</v>
      </c>
      <c r="C43" s="198">
        <v>17.8</v>
      </c>
      <c r="D43" s="198">
        <v>0</v>
      </c>
      <c r="E43" s="198">
        <v>13.2</v>
      </c>
      <c r="F43" s="198">
        <v>0</v>
      </c>
      <c r="G43" s="195">
        <f t="shared" si="0"/>
        <v>3</v>
      </c>
      <c r="H43" s="195">
        <f t="shared" si="1"/>
        <v>0</v>
      </c>
      <c r="I43" s="195">
        <f t="shared" si="2"/>
        <v>4</v>
      </c>
      <c r="J43" s="199">
        <f t="shared" si="3"/>
        <v>53</v>
      </c>
    </row>
    <row r="44" spans="1:10" ht="12.75" customHeight="1" x14ac:dyDescent="0.2">
      <c r="A44" s="64" t="s">
        <v>380</v>
      </c>
      <c r="B44" s="197">
        <v>194</v>
      </c>
      <c r="C44" s="198">
        <v>19.899999999999999</v>
      </c>
      <c r="D44" s="198">
        <v>0</v>
      </c>
      <c r="E44" s="198">
        <v>12.7</v>
      </c>
      <c r="F44" s="198">
        <v>0</v>
      </c>
      <c r="G44" s="195">
        <f t="shared" si="0"/>
        <v>3</v>
      </c>
      <c r="H44" s="195">
        <f t="shared" si="1"/>
        <v>0</v>
      </c>
      <c r="I44" s="195">
        <f t="shared" si="2"/>
        <v>4</v>
      </c>
      <c r="J44" s="199">
        <f t="shared" si="3"/>
        <v>54</v>
      </c>
    </row>
    <row r="45" spans="1:10" ht="12.75" customHeight="1" x14ac:dyDescent="0.2">
      <c r="A45" s="64" t="s">
        <v>381</v>
      </c>
      <c r="B45" s="197">
        <v>199</v>
      </c>
      <c r="C45" s="198">
        <v>18.3</v>
      </c>
      <c r="D45" s="198">
        <v>0</v>
      </c>
      <c r="E45" s="198">
        <v>14</v>
      </c>
      <c r="F45" s="198">
        <v>0</v>
      </c>
      <c r="G45" s="195">
        <f t="shared" si="0"/>
        <v>3</v>
      </c>
      <c r="H45" s="195">
        <f t="shared" si="1"/>
        <v>0</v>
      </c>
      <c r="I45" s="195">
        <f t="shared" si="2"/>
        <v>5</v>
      </c>
      <c r="J45" s="199">
        <f t="shared" si="3"/>
        <v>55</v>
      </c>
    </row>
    <row r="46" spans="1:10" ht="12.75" customHeight="1" x14ac:dyDescent="0.2">
      <c r="A46" s="64" t="s">
        <v>382</v>
      </c>
      <c r="B46" s="197">
        <v>218</v>
      </c>
      <c r="C46" s="198">
        <v>19.8</v>
      </c>
      <c r="D46" s="198">
        <v>0</v>
      </c>
      <c r="E46" s="198">
        <v>15.4</v>
      </c>
      <c r="F46" s="198">
        <v>0</v>
      </c>
      <c r="G46" s="195">
        <f t="shared" si="0"/>
        <v>3</v>
      </c>
      <c r="H46" s="195">
        <f t="shared" si="1"/>
        <v>0</v>
      </c>
      <c r="I46" s="195">
        <f t="shared" si="2"/>
        <v>5</v>
      </c>
      <c r="J46" s="199">
        <f t="shared" si="3"/>
        <v>61</v>
      </c>
    </row>
    <row r="47" spans="1:10" ht="12.75" customHeight="1" x14ac:dyDescent="0.2">
      <c r="A47" s="64" t="s">
        <v>383</v>
      </c>
      <c r="B47" s="197">
        <v>356</v>
      </c>
      <c r="C47" s="198">
        <v>31.4</v>
      </c>
      <c r="D47" s="198">
        <v>0</v>
      </c>
      <c r="E47" s="198">
        <v>25.6</v>
      </c>
      <c r="F47" s="198">
        <v>0</v>
      </c>
      <c r="G47" s="195">
        <f t="shared" si="0"/>
        <v>4</v>
      </c>
      <c r="H47" s="195">
        <f t="shared" si="1"/>
        <v>0</v>
      </c>
      <c r="I47" s="195">
        <f t="shared" si="2"/>
        <v>9</v>
      </c>
      <c r="J47" s="199">
        <f t="shared" si="3"/>
        <v>99</v>
      </c>
    </row>
    <row r="48" spans="1:10" ht="12.75" customHeight="1" x14ac:dyDescent="0.2">
      <c r="A48" s="64" t="s">
        <v>384</v>
      </c>
      <c r="B48" s="197">
        <v>35</v>
      </c>
      <c r="C48" s="198">
        <v>4.5999999999999996</v>
      </c>
      <c r="D48" s="198">
        <v>4</v>
      </c>
      <c r="E48" s="198">
        <v>0.2</v>
      </c>
      <c r="F48" s="198">
        <v>2.6</v>
      </c>
      <c r="G48" s="195">
        <f t="shared" si="0"/>
        <v>1</v>
      </c>
      <c r="H48" s="195">
        <f t="shared" si="1"/>
        <v>0</v>
      </c>
      <c r="I48" s="195">
        <f t="shared" si="2"/>
        <v>0</v>
      </c>
      <c r="J48" s="199">
        <f t="shared" si="3"/>
        <v>10</v>
      </c>
    </row>
    <row r="49" spans="1:10" ht="12.75" customHeight="1" x14ac:dyDescent="0.2">
      <c r="A49" s="64" t="s">
        <v>385</v>
      </c>
      <c r="B49" s="197">
        <v>29</v>
      </c>
      <c r="C49" s="198">
        <v>3.6</v>
      </c>
      <c r="D49" s="198">
        <v>3.3</v>
      </c>
      <c r="E49" s="198">
        <v>0.2</v>
      </c>
      <c r="F49" s="198">
        <v>2.1</v>
      </c>
      <c r="G49" s="195">
        <f t="shared" si="0"/>
        <v>1</v>
      </c>
      <c r="H49" s="195">
        <f t="shared" si="1"/>
        <v>0</v>
      </c>
      <c r="I49" s="195">
        <f t="shared" si="2"/>
        <v>0</v>
      </c>
      <c r="J49" s="199">
        <f t="shared" si="3"/>
        <v>8</v>
      </c>
    </row>
    <row r="50" spans="1:10" ht="12.75" customHeight="1" x14ac:dyDescent="0.2">
      <c r="A50" s="64" t="s">
        <v>386</v>
      </c>
      <c r="B50" s="197">
        <v>24</v>
      </c>
      <c r="C50" s="198">
        <v>3</v>
      </c>
      <c r="D50" s="198">
        <v>3</v>
      </c>
      <c r="E50" s="198">
        <v>0.1</v>
      </c>
      <c r="F50" s="198">
        <v>2.1</v>
      </c>
      <c r="G50" s="195">
        <f t="shared" si="0"/>
        <v>0</v>
      </c>
      <c r="H50" s="195">
        <f t="shared" si="1"/>
        <v>0</v>
      </c>
      <c r="I50" s="195">
        <f t="shared" si="2"/>
        <v>0</v>
      </c>
      <c r="J50" s="199">
        <f t="shared" si="3"/>
        <v>7</v>
      </c>
    </row>
    <row r="51" spans="1:10" ht="12.75" customHeight="1" x14ac:dyDescent="0.2">
      <c r="A51" s="64" t="s">
        <v>387</v>
      </c>
      <c r="B51" s="197">
        <v>19</v>
      </c>
      <c r="C51" s="198">
        <v>2.1</v>
      </c>
      <c r="D51" s="198">
        <v>0.9</v>
      </c>
      <c r="E51" s="198">
        <v>0.7</v>
      </c>
      <c r="F51" s="198">
        <v>1.6</v>
      </c>
      <c r="G51" s="195">
        <f t="shared" si="0"/>
        <v>0</v>
      </c>
      <c r="H51" s="195">
        <f t="shared" si="1"/>
        <v>0</v>
      </c>
      <c r="I51" s="195">
        <f t="shared" si="2"/>
        <v>0</v>
      </c>
      <c r="J51" s="199">
        <f t="shared" si="3"/>
        <v>5</v>
      </c>
    </row>
    <row r="52" spans="1:10" ht="12.75" customHeight="1" x14ac:dyDescent="0.2">
      <c r="A52" s="64" t="s">
        <v>388</v>
      </c>
      <c r="B52" s="197">
        <v>90</v>
      </c>
      <c r="C52" s="198">
        <v>18.8</v>
      </c>
      <c r="D52" s="198">
        <v>0.5</v>
      </c>
      <c r="E52" s="198">
        <v>0.9</v>
      </c>
      <c r="F52" s="198">
        <v>0</v>
      </c>
      <c r="G52" s="195">
        <f t="shared" si="0"/>
        <v>3</v>
      </c>
      <c r="H52" s="195">
        <f t="shared" si="1"/>
        <v>0</v>
      </c>
      <c r="I52" s="195">
        <f t="shared" si="2"/>
        <v>0</v>
      </c>
      <c r="J52" s="199">
        <f t="shared" si="3"/>
        <v>25</v>
      </c>
    </row>
    <row r="53" spans="1:10" ht="12.75" customHeight="1" x14ac:dyDescent="0.2">
      <c r="A53" s="64" t="s">
        <v>389</v>
      </c>
      <c r="B53" s="197">
        <v>389</v>
      </c>
      <c r="C53" s="198">
        <v>16.899999999999999</v>
      </c>
      <c r="D53" s="198">
        <v>55.7</v>
      </c>
      <c r="E53" s="198">
        <v>6.9</v>
      </c>
      <c r="F53" s="198">
        <v>10.6</v>
      </c>
      <c r="G53" s="195">
        <f t="shared" si="0"/>
        <v>2</v>
      </c>
      <c r="H53" s="195">
        <f t="shared" si="1"/>
        <v>6</v>
      </c>
      <c r="I53" s="195">
        <f t="shared" si="2"/>
        <v>2</v>
      </c>
      <c r="J53" s="199">
        <f t="shared" si="3"/>
        <v>108</v>
      </c>
    </row>
    <row r="54" spans="1:10" ht="12.75" customHeight="1" x14ac:dyDescent="0.2">
      <c r="A54" s="64" t="s">
        <v>390</v>
      </c>
      <c r="B54" s="197">
        <v>231</v>
      </c>
      <c r="C54" s="198">
        <v>4.4000000000000004</v>
      </c>
      <c r="D54" s="198">
        <v>1.8</v>
      </c>
      <c r="E54" s="198">
        <v>23</v>
      </c>
      <c r="F54" s="198">
        <v>3.3</v>
      </c>
      <c r="G54" s="195">
        <f t="shared" si="0"/>
        <v>1</v>
      </c>
      <c r="H54" s="195">
        <f t="shared" si="1"/>
        <v>0</v>
      </c>
      <c r="I54" s="195">
        <f t="shared" si="2"/>
        <v>8</v>
      </c>
      <c r="J54" s="199">
        <f t="shared" si="3"/>
        <v>64</v>
      </c>
    </row>
    <row r="55" spans="1:10" ht="12.75" customHeight="1" x14ac:dyDescent="0.2">
      <c r="A55" s="64" t="s">
        <v>391</v>
      </c>
      <c r="B55" s="197">
        <v>252</v>
      </c>
      <c r="C55" s="198">
        <v>5.9</v>
      </c>
      <c r="D55" s="198">
        <v>41.4</v>
      </c>
      <c r="E55" s="198">
        <v>5.7</v>
      </c>
      <c r="F55" s="198">
        <v>0.9</v>
      </c>
      <c r="G55" s="195">
        <f t="shared" si="0"/>
        <v>1</v>
      </c>
      <c r="H55" s="195">
        <f t="shared" si="1"/>
        <v>5</v>
      </c>
      <c r="I55" s="195">
        <f t="shared" si="2"/>
        <v>2</v>
      </c>
      <c r="J55" s="199">
        <f t="shared" si="3"/>
        <v>70</v>
      </c>
    </row>
    <row r="56" spans="1:10" ht="12.75" customHeight="1" x14ac:dyDescent="0.2">
      <c r="A56" s="64" t="s">
        <v>392</v>
      </c>
      <c r="B56" s="197">
        <v>21</v>
      </c>
      <c r="C56" s="198">
        <v>0.7</v>
      </c>
      <c r="D56" s="198">
        <v>4.5</v>
      </c>
      <c r="E56" s="198">
        <v>0.1</v>
      </c>
      <c r="F56" s="198">
        <v>1.1000000000000001</v>
      </c>
      <c r="G56" s="195">
        <f t="shared" si="0"/>
        <v>0</v>
      </c>
      <c r="H56" s="195">
        <f t="shared" si="1"/>
        <v>1</v>
      </c>
      <c r="I56" s="195">
        <f t="shared" si="2"/>
        <v>0</v>
      </c>
      <c r="J56" s="199">
        <f t="shared" si="3"/>
        <v>6</v>
      </c>
    </row>
    <row r="57" spans="1:10" ht="12.75" customHeight="1" x14ac:dyDescent="0.2">
      <c r="A57" s="64" t="s">
        <v>393</v>
      </c>
      <c r="B57" s="197">
        <v>95</v>
      </c>
      <c r="C57" s="198">
        <v>21.6</v>
      </c>
      <c r="D57" s="198">
        <v>0</v>
      </c>
      <c r="E57" s="198">
        <v>1</v>
      </c>
      <c r="F57" s="198">
        <v>0</v>
      </c>
      <c r="G57" s="195">
        <f t="shared" si="0"/>
        <v>3</v>
      </c>
      <c r="H57" s="195">
        <f t="shared" si="1"/>
        <v>0</v>
      </c>
      <c r="I57" s="195">
        <f t="shared" si="2"/>
        <v>0</v>
      </c>
      <c r="J57" s="199">
        <f t="shared" si="3"/>
        <v>26</v>
      </c>
    </row>
    <row r="58" spans="1:10" ht="12.75" customHeight="1" x14ac:dyDescent="0.2">
      <c r="A58" s="64" t="s">
        <v>394</v>
      </c>
      <c r="B58" s="197">
        <v>122</v>
      </c>
      <c r="C58" s="198">
        <v>29</v>
      </c>
      <c r="D58" s="198">
        <v>0</v>
      </c>
      <c r="E58" s="198">
        <v>0.7</v>
      </c>
      <c r="F58" s="198">
        <v>0</v>
      </c>
      <c r="G58" s="195">
        <f t="shared" si="0"/>
        <v>4</v>
      </c>
      <c r="H58" s="195">
        <f t="shared" si="1"/>
        <v>0</v>
      </c>
      <c r="I58" s="195">
        <f t="shared" si="2"/>
        <v>0</v>
      </c>
      <c r="J58" s="199">
        <f t="shared" si="3"/>
        <v>34</v>
      </c>
    </row>
    <row r="59" spans="1:10" ht="12.75" customHeight="1" x14ac:dyDescent="0.2">
      <c r="A59" s="64" t="s">
        <v>327</v>
      </c>
      <c r="B59" s="197">
        <v>66</v>
      </c>
      <c r="C59" s="198">
        <v>1.2</v>
      </c>
      <c r="D59" s="198">
        <v>15.5</v>
      </c>
      <c r="E59" s="198">
        <v>0.30000000000000004</v>
      </c>
      <c r="F59" s="198">
        <v>1.8</v>
      </c>
      <c r="G59" s="195">
        <f t="shared" si="0"/>
        <v>0</v>
      </c>
      <c r="H59" s="195">
        <f t="shared" si="1"/>
        <v>2</v>
      </c>
      <c r="I59" s="195">
        <f t="shared" si="2"/>
        <v>0</v>
      </c>
      <c r="J59" s="199">
        <f t="shared" si="3"/>
        <v>18</v>
      </c>
    </row>
    <row r="60" spans="1:10" ht="12.75" customHeight="1" x14ac:dyDescent="0.2">
      <c r="A60" s="64" t="s">
        <v>395</v>
      </c>
      <c r="B60" s="197">
        <v>20</v>
      </c>
      <c r="C60" s="198">
        <v>1.1000000000000001</v>
      </c>
      <c r="D60" s="198">
        <v>4</v>
      </c>
      <c r="E60" s="198">
        <v>0</v>
      </c>
      <c r="F60" s="198">
        <v>2.6</v>
      </c>
      <c r="G60" s="195">
        <f t="shared" si="0"/>
        <v>0</v>
      </c>
      <c r="H60" s="195">
        <f t="shared" si="1"/>
        <v>0</v>
      </c>
      <c r="I60" s="195">
        <f t="shared" si="2"/>
        <v>0</v>
      </c>
      <c r="J60" s="199">
        <f t="shared" si="3"/>
        <v>6</v>
      </c>
    </row>
    <row r="61" spans="1:10" ht="12.75" customHeight="1" x14ac:dyDescent="0.2">
      <c r="A61" s="64" t="s">
        <v>396</v>
      </c>
      <c r="B61" s="197">
        <v>40</v>
      </c>
      <c r="C61" s="198">
        <v>3.1</v>
      </c>
      <c r="D61" s="198">
        <v>5.0999999999999996</v>
      </c>
      <c r="E61" s="198">
        <v>0.8</v>
      </c>
      <c r="F61" s="198">
        <v>5.2</v>
      </c>
      <c r="G61" s="195">
        <f t="shared" si="0"/>
        <v>0</v>
      </c>
      <c r="H61" s="195">
        <f t="shared" si="1"/>
        <v>1</v>
      </c>
      <c r="I61" s="195">
        <f t="shared" si="2"/>
        <v>0</v>
      </c>
      <c r="J61" s="199">
        <f t="shared" si="3"/>
        <v>11</v>
      </c>
    </row>
    <row r="62" spans="1:10" ht="12.75" customHeight="1" x14ac:dyDescent="0.2">
      <c r="A62" s="64" t="s">
        <v>397</v>
      </c>
      <c r="B62" s="197">
        <v>251</v>
      </c>
      <c r="C62" s="198">
        <v>14.4</v>
      </c>
      <c r="D62" s="198">
        <v>43.2</v>
      </c>
      <c r="E62" s="198">
        <v>4</v>
      </c>
      <c r="F62" s="198">
        <v>17.8</v>
      </c>
      <c r="G62" s="195">
        <f t="shared" si="0"/>
        <v>2</v>
      </c>
      <c r="H62" s="195">
        <f t="shared" si="1"/>
        <v>5</v>
      </c>
      <c r="I62" s="195">
        <f t="shared" si="2"/>
        <v>1</v>
      </c>
      <c r="J62" s="199">
        <f t="shared" si="3"/>
        <v>70</v>
      </c>
    </row>
    <row r="63" spans="1:10" ht="12.75" customHeight="1" x14ac:dyDescent="0.2">
      <c r="A63" s="64" t="s">
        <v>398</v>
      </c>
      <c r="B63" s="197">
        <v>194</v>
      </c>
      <c r="C63" s="198">
        <v>11</v>
      </c>
      <c r="D63" s="198">
        <v>15</v>
      </c>
      <c r="E63" s="198">
        <v>10</v>
      </c>
      <c r="F63" s="198">
        <v>0</v>
      </c>
      <c r="G63" s="195">
        <f t="shared" si="0"/>
        <v>2</v>
      </c>
      <c r="H63" s="195">
        <f t="shared" si="1"/>
        <v>2</v>
      </c>
      <c r="I63" s="195">
        <f t="shared" si="2"/>
        <v>3</v>
      </c>
      <c r="J63" s="199">
        <f t="shared" si="3"/>
        <v>54</v>
      </c>
    </row>
    <row r="64" spans="1:10" ht="12.75" customHeight="1" x14ac:dyDescent="0.2">
      <c r="A64" s="64" t="s">
        <v>399</v>
      </c>
      <c r="B64" s="197">
        <v>17</v>
      </c>
      <c r="C64" s="198">
        <v>0</v>
      </c>
      <c r="D64" s="198">
        <v>4.3</v>
      </c>
      <c r="E64" s="198">
        <v>0</v>
      </c>
      <c r="F64" s="198">
        <v>0</v>
      </c>
      <c r="G64" s="195">
        <f t="shared" si="0"/>
        <v>0</v>
      </c>
      <c r="H64" s="195">
        <f t="shared" si="1"/>
        <v>0</v>
      </c>
      <c r="I64" s="195">
        <f t="shared" si="2"/>
        <v>0</v>
      </c>
      <c r="J64" s="199">
        <f t="shared" si="3"/>
        <v>5</v>
      </c>
    </row>
    <row r="65" spans="1:10" ht="12.75" customHeight="1" x14ac:dyDescent="0.2">
      <c r="A65" s="64" t="s">
        <v>400</v>
      </c>
      <c r="B65" s="197">
        <v>17</v>
      </c>
      <c r="C65" s="198">
        <v>1.3</v>
      </c>
      <c r="D65" s="198">
        <v>2.8</v>
      </c>
      <c r="E65" s="198">
        <v>0.1</v>
      </c>
      <c r="F65" s="198">
        <v>1.2</v>
      </c>
      <c r="G65" s="195">
        <f t="shared" si="0"/>
        <v>0</v>
      </c>
      <c r="H65" s="195">
        <f t="shared" si="1"/>
        <v>0</v>
      </c>
      <c r="I65" s="195">
        <f t="shared" si="2"/>
        <v>0</v>
      </c>
      <c r="J65" s="199">
        <f t="shared" si="3"/>
        <v>5</v>
      </c>
    </row>
    <row r="66" spans="1:10" ht="12.75" customHeight="1" x14ac:dyDescent="0.2">
      <c r="A66" s="64" t="s">
        <v>401</v>
      </c>
      <c r="B66" s="197">
        <v>31</v>
      </c>
      <c r="C66" s="198">
        <v>0.9</v>
      </c>
      <c r="D66" s="198">
        <v>5.5</v>
      </c>
      <c r="E66" s="198">
        <v>0.1</v>
      </c>
      <c r="F66" s="198">
        <v>1.7000000000000002</v>
      </c>
      <c r="G66" s="195">
        <f t="shared" si="0"/>
        <v>0</v>
      </c>
      <c r="H66" s="195">
        <f t="shared" si="1"/>
        <v>1</v>
      </c>
      <c r="I66" s="195">
        <f t="shared" si="2"/>
        <v>0</v>
      </c>
      <c r="J66" s="199">
        <f t="shared" si="3"/>
        <v>9</v>
      </c>
    </row>
    <row r="67" spans="1:10" ht="12.75" customHeight="1" x14ac:dyDescent="0.2">
      <c r="A67" s="64" t="s">
        <v>402</v>
      </c>
      <c r="B67" s="197">
        <v>318</v>
      </c>
      <c r="C67" s="198">
        <v>4.5999999999999996</v>
      </c>
      <c r="D67" s="198">
        <v>43</v>
      </c>
      <c r="E67" s="198">
        <v>15.4</v>
      </c>
      <c r="F67" s="198">
        <v>0.5</v>
      </c>
      <c r="G67" s="195">
        <f t="shared" ref="G67:G130" si="4">ROUND(C67/7,0)</f>
        <v>1</v>
      </c>
      <c r="H67" s="195">
        <f t="shared" ref="H67:H130" si="5">ROUND(D67/9,0)</f>
        <v>5</v>
      </c>
      <c r="I67" s="195">
        <f t="shared" ref="I67:I130" si="6">ROUND(E67/3,0)</f>
        <v>5</v>
      </c>
      <c r="J67" s="199">
        <f t="shared" ref="J67:J130" si="7">ROUND(B67/3.6,0)</f>
        <v>88</v>
      </c>
    </row>
    <row r="68" spans="1:10" ht="12.75" customHeight="1" x14ac:dyDescent="0.2">
      <c r="A68" s="64" t="s">
        <v>403</v>
      </c>
      <c r="B68" s="197">
        <v>34</v>
      </c>
      <c r="C68" s="198">
        <v>0.2</v>
      </c>
      <c r="D68" s="198">
        <v>3.5</v>
      </c>
      <c r="E68" s="198">
        <v>0</v>
      </c>
      <c r="F68" s="198">
        <v>0</v>
      </c>
      <c r="G68" s="195">
        <f t="shared" si="4"/>
        <v>0</v>
      </c>
      <c r="H68" s="195">
        <f t="shared" si="5"/>
        <v>0</v>
      </c>
      <c r="I68" s="195">
        <f t="shared" si="6"/>
        <v>0</v>
      </c>
      <c r="J68" s="199">
        <f t="shared" si="7"/>
        <v>9</v>
      </c>
    </row>
    <row r="69" spans="1:10" ht="12.75" customHeight="1" x14ac:dyDescent="0.2">
      <c r="A69" s="64" t="s">
        <v>404</v>
      </c>
      <c r="B69" s="197">
        <v>30</v>
      </c>
      <c r="C69" s="198">
        <v>0.30000000000000004</v>
      </c>
      <c r="D69" s="198">
        <v>3</v>
      </c>
      <c r="E69" s="198">
        <v>0</v>
      </c>
      <c r="F69" s="198">
        <v>0</v>
      </c>
      <c r="G69" s="195">
        <f t="shared" si="4"/>
        <v>0</v>
      </c>
      <c r="H69" s="195">
        <f t="shared" si="5"/>
        <v>0</v>
      </c>
      <c r="I69" s="195">
        <f t="shared" si="6"/>
        <v>0</v>
      </c>
      <c r="J69" s="199">
        <f t="shared" si="7"/>
        <v>8</v>
      </c>
    </row>
    <row r="70" spans="1:10" ht="12.75" customHeight="1" x14ac:dyDescent="0.2">
      <c r="A70" s="64" t="s">
        <v>405</v>
      </c>
      <c r="B70" s="197">
        <v>415</v>
      </c>
      <c r="C70" s="198">
        <v>6</v>
      </c>
      <c r="D70" s="198">
        <v>84.7</v>
      </c>
      <c r="E70" s="198">
        <v>8.1999999999999993</v>
      </c>
      <c r="F70" s="198">
        <v>0.4</v>
      </c>
      <c r="G70" s="195">
        <f t="shared" si="4"/>
        <v>1</v>
      </c>
      <c r="H70" s="195">
        <f t="shared" si="5"/>
        <v>9</v>
      </c>
      <c r="I70" s="195">
        <f t="shared" si="6"/>
        <v>3</v>
      </c>
      <c r="J70" s="199">
        <f t="shared" si="7"/>
        <v>115</v>
      </c>
    </row>
    <row r="71" spans="1:10" ht="12.75" customHeight="1" x14ac:dyDescent="0.2">
      <c r="A71" s="64" t="s">
        <v>406</v>
      </c>
      <c r="B71" s="197">
        <v>417</v>
      </c>
      <c r="C71" s="198">
        <v>13.8</v>
      </c>
      <c r="D71" s="198">
        <v>76.099999999999994</v>
      </c>
      <c r="E71" s="198">
        <v>8.5</v>
      </c>
      <c r="F71" s="198">
        <v>1.2</v>
      </c>
      <c r="G71" s="195">
        <f t="shared" si="4"/>
        <v>2</v>
      </c>
      <c r="H71" s="195">
        <f t="shared" si="5"/>
        <v>8</v>
      </c>
      <c r="I71" s="195">
        <f t="shared" si="6"/>
        <v>3</v>
      </c>
      <c r="J71" s="199">
        <f t="shared" si="7"/>
        <v>116</v>
      </c>
    </row>
    <row r="72" spans="1:10" ht="12.75" customHeight="1" x14ac:dyDescent="0.2">
      <c r="A72" s="64" t="s">
        <v>326</v>
      </c>
      <c r="B72" s="197">
        <v>493</v>
      </c>
      <c r="C72" s="198">
        <v>7.4</v>
      </c>
      <c r="D72" s="198">
        <v>68.5</v>
      </c>
      <c r="E72" s="198">
        <v>21</v>
      </c>
      <c r="F72" s="198">
        <v>1.5</v>
      </c>
      <c r="G72" s="195">
        <f t="shared" si="4"/>
        <v>1</v>
      </c>
      <c r="H72" s="195">
        <f t="shared" si="5"/>
        <v>8</v>
      </c>
      <c r="I72" s="195">
        <f t="shared" si="6"/>
        <v>7</v>
      </c>
      <c r="J72" s="199">
        <f t="shared" si="7"/>
        <v>137</v>
      </c>
    </row>
    <row r="73" spans="1:10" ht="12.75" customHeight="1" x14ac:dyDescent="0.2">
      <c r="A73" s="64" t="s">
        <v>407</v>
      </c>
      <c r="B73" s="197">
        <v>448</v>
      </c>
      <c r="C73" s="198">
        <v>8.5</v>
      </c>
      <c r="D73" s="198">
        <v>59.5</v>
      </c>
      <c r="E73" s="198">
        <v>19.5</v>
      </c>
      <c r="F73" s="198">
        <v>8</v>
      </c>
      <c r="G73" s="195">
        <f t="shared" si="4"/>
        <v>1</v>
      </c>
      <c r="H73" s="195">
        <f t="shared" si="5"/>
        <v>7</v>
      </c>
      <c r="I73" s="195">
        <f t="shared" si="6"/>
        <v>7</v>
      </c>
      <c r="J73" s="199">
        <f t="shared" si="7"/>
        <v>124</v>
      </c>
    </row>
    <row r="74" spans="1:10" ht="12.75" customHeight="1" x14ac:dyDescent="0.2">
      <c r="A74" s="64" t="s">
        <v>408</v>
      </c>
      <c r="B74" s="197">
        <v>417</v>
      </c>
      <c r="C74" s="198">
        <v>13.8</v>
      </c>
      <c r="D74" s="198">
        <v>76.099999999999994</v>
      </c>
      <c r="E74" s="198">
        <v>8.5</v>
      </c>
      <c r="F74" s="198">
        <v>0.2</v>
      </c>
      <c r="G74" s="195">
        <f t="shared" si="4"/>
        <v>2</v>
      </c>
      <c r="H74" s="195">
        <f t="shared" si="5"/>
        <v>8</v>
      </c>
      <c r="I74" s="195">
        <f t="shared" si="6"/>
        <v>3</v>
      </c>
      <c r="J74" s="199">
        <f t="shared" si="7"/>
        <v>116</v>
      </c>
    </row>
    <row r="75" spans="1:10" ht="12.75" customHeight="1" x14ac:dyDescent="0.2">
      <c r="A75" s="64" t="s">
        <v>409</v>
      </c>
      <c r="B75" s="197">
        <v>524</v>
      </c>
      <c r="C75" s="198">
        <v>5.7</v>
      </c>
      <c r="D75" s="198">
        <v>67.400000000000006</v>
      </c>
      <c r="E75" s="198">
        <v>27.6</v>
      </c>
      <c r="F75" s="198">
        <v>2.9</v>
      </c>
      <c r="G75" s="195">
        <f t="shared" si="4"/>
        <v>1</v>
      </c>
      <c r="H75" s="195">
        <f t="shared" si="5"/>
        <v>7</v>
      </c>
      <c r="I75" s="195">
        <f t="shared" si="6"/>
        <v>9</v>
      </c>
      <c r="J75" s="199">
        <f t="shared" si="7"/>
        <v>146</v>
      </c>
    </row>
    <row r="76" spans="1:10" ht="12.75" customHeight="1" x14ac:dyDescent="0.2">
      <c r="A76" s="64" t="s">
        <v>410</v>
      </c>
      <c r="B76" s="197">
        <v>392</v>
      </c>
      <c r="C76" s="198">
        <v>11.9</v>
      </c>
      <c r="D76" s="198">
        <v>69.8</v>
      </c>
      <c r="E76" s="198">
        <v>9.1999999999999993</v>
      </c>
      <c r="F76" s="198">
        <v>1.8</v>
      </c>
      <c r="G76" s="195">
        <f t="shared" si="4"/>
        <v>2</v>
      </c>
      <c r="H76" s="195">
        <f t="shared" si="5"/>
        <v>8</v>
      </c>
      <c r="I76" s="195">
        <f t="shared" si="6"/>
        <v>3</v>
      </c>
      <c r="J76" s="199">
        <f t="shared" si="7"/>
        <v>109</v>
      </c>
    </row>
    <row r="77" spans="1:10" ht="12.75" customHeight="1" x14ac:dyDescent="0.2">
      <c r="A77" s="64" t="s">
        <v>411</v>
      </c>
      <c r="B77" s="197">
        <v>454</v>
      </c>
      <c r="C77" s="198">
        <v>7.1</v>
      </c>
      <c r="D77" s="198">
        <v>77.599999999999994</v>
      </c>
      <c r="E77" s="198">
        <v>15</v>
      </c>
      <c r="F77" s="198">
        <v>1.6</v>
      </c>
      <c r="G77" s="195">
        <f t="shared" si="4"/>
        <v>1</v>
      </c>
      <c r="H77" s="195">
        <f t="shared" si="5"/>
        <v>9</v>
      </c>
      <c r="I77" s="195">
        <f t="shared" si="6"/>
        <v>5</v>
      </c>
      <c r="J77" s="199">
        <f t="shared" si="7"/>
        <v>126</v>
      </c>
    </row>
    <row r="78" spans="1:10" ht="12.75" customHeight="1" x14ac:dyDescent="0.2">
      <c r="A78" s="64" t="s">
        <v>412</v>
      </c>
      <c r="B78" s="197">
        <v>418</v>
      </c>
      <c r="C78" s="198">
        <v>6.6</v>
      </c>
      <c r="D78" s="198">
        <v>85.4</v>
      </c>
      <c r="E78" s="198">
        <v>7.9</v>
      </c>
      <c r="F78" s="198">
        <v>5.7</v>
      </c>
      <c r="G78" s="195">
        <f t="shared" si="4"/>
        <v>1</v>
      </c>
      <c r="H78" s="195">
        <f t="shared" si="5"/>
        <v>9</v>
      </c>
      <c r="I78" s="195">
        <f t="shared" si="6"/>
        <v>3</v>
      </c>
      <c r="J78" s="199">
        <f t="shared" si="7"/>
        <v>116</v>
      </c>
    </row>
    <row r="79" spans="1:10" ht="12.75" customHeight="1" x14ac:dyDescent="0.2">
      <c r="A79" s="64" t="s">
        <v>413</v>
      </c>
      <c r="B79" s="197">
        <v>157</v>
      </c>
      <c r="C79" s="198">
        <v>9.8000000000000007</v>
      </c>
      <c r="D79" s="198">
        <v>0.8</v>
      </c>
      <c r="E79" s="198">
        <v>12.7</v>
      </c>
      <c r="F79" s="198">
        <v>0</v>
      </c>
      <c r="G79" s="195">
        <f t="shared" si="4"/>
        <v>1</v>
      </c>
      <c r="H79" s="195">
        <f t="shared" si="5"/>
        <v>0</v>
      </c>
      <c r="I79" s="195">
        <f t="shared" si="6"/>
        <v>4</v>
      </c>
      <c r="J79" s="199">
        <f t="shared" si="7"/>
        <v>44</v>
      </c>
    </row>
    <row r="80" spans="1:10" ht="12.75" customHeight="1" x14ac:dyDescent="0.2">
      <c r="A80" s="64" t="s">
        <v>414</v>
      </c>
      <c r="B80" s="197">
        <v>123</v>
      </c>
      <c r="C80" s="198">
        <v>16.8</v>
      </c>
      <c r="D80" s="198">
        <v>0.5</v>
      </c>
      <c r="E80" s="198">
        <v>6</v>
      </c>
      <c r="F80" s="198">
        <v>0</v>
      </c>
      <c r="G80" s="195">
        <f t="shared" si="4"/>
        <v>2</v>
      </c>
      <c r="H80" s="195">
        <f t="shared" si="5"/>
        <v>0</v>
      </c>
      <c r="I80" s="195">
        <f t="shared" si="6"/>
        <v>2</v>
      </c>
      <c r="J80" s="199">
        <f t="shared" si="7"/>
        <v>34</v>
      </c>
    </row>
    <row r="81" spans="1:10" ht="12.75" customHeight="1" x14ac:dyDescent="0.2">
      <c r="A81" s="64" t="s">
        <v>415</v>
      </c>
      <c r="B81" s="197">
        <v>146</v>
      </c>
      <c r="C81" s="198">
        <v>21</v>
      </c>
      <c r="D81" s="198">
        <v>5.9</v>
      </c>
      <c r="E81" s="198">
        <v>4.4000000000000004</v>
      </c>
      <c r="F81" s="198">
        <v>0</v>
      </c>
      <c r="G81" s="195">
        <f t="shared" si="4"/>
        <v>3</v>
      </c>
      <c r="H81" s="195">
        <f t="shared" si="5"/>
        <v>1</v>
      </c>
      <c r="I81" s="195">
        <f t="shared" si="6"/>
        <v>1</v>
      </c>
      <c r="J81" s="199">
        <f t="shared" si="7"/>
        <v>41</v>
      </c>
    </row>
    <row r="82" spans="1:10" ht="12.75" customHeight="1" x14ac:dyDescent="0.2">
      <c r="A82" s="64" t="s">
        <v>416</v>
      </c>
      <c r="B82" s="197">
        <v>87</v>
      </c>
      <c r="C82" s="198">
        <v>13.9</v>
      </c>
      <c r="D82" s="198">
        <v>0</v>
      </c>
      <c r="E82" s="198">
        <v>3.5</v>
      </c>
      <c r="F82" s="198">
        <v>0</v>
      </c>
      <c r="G82" s="195">
        <f t="shared" si="4"/>
        <v>2</v>
      </c>
      <c r="H82" s="195">
        <f t="shared" si="5"/>
        <v>0</v>
      </c>
      <c r="I82" s="195">
        <f t="shared" si="6"/>
        <v>1</v>
      </c>
      <c r="J82" s="199">
        <f t="shared" si="7"/>
        <v>24</v>
      </c>
    </row>
    <row r="83" spans="1:10" ht="12.75" customHeight="1" x14ac:dyDescent="0.2">
      <c r="A83" s="64" t="s">
        <v>417</v>
      </c>
      <c r="B83" s="197">
        <v>231</v>
      </c>
      <c r="C83" s="198">
        <v>17.100000000000001</v>
      </c>
      <c r="D83" s="198">
        <v>0.4</v>
      </c>
      <c r="E83" s="198">
        <v>18</v>
      </c>
      <c r="F83" s="198">
        <v>0</v>
      </c>
      <c r="G83" s="195">
        <f t="shared" si="4"/>
        <v>2</v>
      </c>
      <c r="H83" s="195">
        <f t="shared" si="5"/>
        <v>0</v>
      </c>
      <c r="I83" s="195">
        <f t="shared" si="6"/>
        <v>6</v>
      </c>
      <c r="J83" s="199">
        <f t="shared" si="7"/>
        <v>64</v>
      </c>
    </row>
    <row r="84" spans="1:10" ht="12.75" customHeight="1" x14ac:dyDescent="0.2">
      <c r="A84" s="64" t="s">
        <v>418</v>
      </c>
      <c r="B84" s="197">
        <v>260</v>
      </c>
      <c r="C84" s="198">
        <v>22.5</v>
      </c>
      <c r="D84" s="198">
        <v>0.2</v>
      </c>
      <c r="E84" s="198">
        <v>18.8</v>
      </c>
      <c r="F84" s="198">
        <v>0</v>
      </c>
      <c r="G84" s="195">
        <f t="shared" si="4"/>
        <v>3</v>
      </c>
      <c r="H84" s="195">
        <f t="shared" si="5"/>
        <v>0</v>
      </c>
      <c r="I84" s="195">
        <f t="shared" si="6"/>
        <v>6</v>
      </c>
      <c r="J84" s="199">
        <f t="shared" si="7"/>
        <v>72</v>
      </c>
    </row>
    <row r="85" spans="1:10" ht="12.75" customHeight="1" x14ac:dyDescent="0.2">
      <c r="A85" s="64" t="s">
        <v>419</v>
      </c>
      <c r="B85" s="197">
        <v>822</v>
      </c>
      <c r="C85" s="198">
        <v>3.2</v>
      </c>
      <c r="D85" s="198">
        <v>0</v>
      </c>
      <c r="E85" s="198">
        <v>89.9</v>
      </c>
      <c r="F85" s="198">
        <v>0</v>
      </c>
      <c r="G85" s="195">
        <f t="shared" si="4"/>
        <v>0</v>
      </c>
      <c r="H85" s="195">
        <f t="shared" si="5"/>
        <v>0</v>
      </c>
      <c r="I85" s="195">
        <f t="shared" si="6"/>
        <v>30</v>
      </c>
      <c r="J85" s="199">
        <f t="shared" si="7"/>
        <v>228</v>
      </c>
    </row>
    <row r="86" spans="1:10" ht="12.75" customHeight="1" x14ac:dyDescent="0.2">
      <c r="A86" s="64" t="s">
        <v>420</v>
      </c>
      <c r="B86" s="197">
        <v>107</v>
      </c>
      <c r="C86" s="198">
        <v>18.5</v>
      </c>
      <c r="D86" s="198">
        <v>0</v>
      </c>
      <c r="E86" s="198">
        <v>3.7</v>
      </c>
      <c r="F86" s="198">
        <v>0</v>
      </c>
      <c r="G86" s="195">
        <f t="shared" si="4"/>
        <v>3</v>
      </c>
      <c r="H86" s="195">
        <f t="shared" si="5"/>
        <v>0</v>
      </c>
      <c r="I86" s="195">
        <f t="shared" si="6"/>
        <v>1</v>
      </c>
      <c r="J86" s="199">
        <f t="shared" si="7"/>
        <v>30</v>
      </c>
    </row>
    <row r="87" spans="1:10" ht="12.75" customHeight="1" x14ac:dyDescent="0.2">
      <c r="A87" s="64" t="s">
        <v>421</v>
      </c>
      <c r="B87" s="197">
        <v>75</v>
      </c>
      <c r="C87" s="198">
        <v>14</v>
      </c>
      <c r="D87" s="198">
        <v>0</v>
      </c>
      <c r="E87" s="198">
        <v>2.1</v>
      </c>
      <c r="F87" s="198">
        <v>0</v>
      </c>
      <c r="G87" s="195">
        <f t="shared" si="4"/>
        <v>2</v>
      </c>
      <c r="H87" s="195">
        <f t="shared" si="5"/>
        <v>0</v>
      </c>
      <c r="I87" s="195">
        <f t="shared" si="6"/>
        <v>1</v>
      </c>
      <c r="J87" s="199">
        <f t="shared" si="7"/>
        <v>21</v>
      </c>
    </row>
    <row r="88" spans="1:10" ht="12.75" customHeight="1" x14ac:dyDescent="0.2">
      <c r="A88" s="64" t="s">
        <v>422</v>
      </c>
      <c r="B88" s="197">
        <v>118</v>
      </c>
      <c r="C88" s="198">
        <v>18.399999999999999</v>
      </c>
      <c r="D88" s="198">
        <v>0.8</v>
      </c>
      <c r="E88" s="198">
        <v>4.5999999999999996</v>
      </c>
      <c r="F88" s="198">
        <v>0</v>
      </c>
      <c r="G88" s="195">
        <f t="shared" si="4"/>
        <v>3</v>
      </c>
      <c r="H88" s="195">
        <f t="shared" si="5"/>
        <v>0</v>
      </c>
      <c r="I88" s="195">
        <f t="shared" si="6"/>
        <v>2</v>
      </c>
      <c r="J88" s="199">
        <f t="shared" si="7"/>
        <v>33</v>
      </c>
    </row>
    <row r="89" spans="1:10" ht="12.75" customHeight="1" x14ac:dyDescent="0.2">
      <c r="A89" s="64" t="s">
        <v>423</v>
      </c>
      <c r="B89" s="197">
        <v>75</v>
      </c>
      <c r="C89" s="198">
        <v>17.8</v>
      </c>
      <c r="D89" s="198">
        <v>0.8</v>
      </c>
      <c r="E89" s="198">
        <v>0.1</v>
      </c>
      <c r="F89" s="198">
        <v>0</v>
      </c>
      <c r="G89" s="195">
        <f t="shared" si="4"/>
        <v>3</v>
      </c>
      <c r="H89" s="195">
        <f t="shared" si="5"/>
        <v>0</v>
      </c>
      <c r="I89" s="195">
        <f t="shared" si="6"/>
        <v>0</v>
      </c>
      <c r="J89" s="199">
        <f t="shared" si="7"/>
        <v>21</v>
      </c>
    </row>
    <row r="90" spans="1:10" ht="12.75" customHeight="1" x14ac:dyDescent="0.2">
      <c r="A90" s="64" t="s">
        <v>424</v>
      </c>
      <c r="B90" s="197">
        <v>108</v>
      </c>
      <c r="C90" s="198">
        <v>15.8</v>
      </c>
      <c r="D90" s="198">
        <v>0</v>
      </c>
      <c r="E90" s="198">
        <v>5</v>
      </c>
      <c r="F90" s="198">
        <v>0</v>
      </c>
      <c r="G90" s="195">
        <f t="shared" si="4"/>
        <v>2</v>
      </c>
      <c r="H90" s="195">
        <f t="shared" si="5"/>
        <v>0</v>
      </c>
      <c r="I90" s="195">
        <f t="shared" si="6"/>
        <v>2</v>
      </c>
      <c r="J90" s="199">
        <f t="shared" si="7"/>
        <v>30</v>
      </c>
    </row>
    <row r="91" spans="1:10" ht="12.75" customHeight="1" x14ac:dyDescent="0.2">
      <c r="A91" s="64" t="s">
        <v>425</v>
      </c>
      <c r="B91" s="197">
        <v>328</v>
      </c>
      <c r="C91" s="198">
        <v>30.7</v>
      </c>
      <c r="D91" s="198">
        <v>0</v>
      </c>
      <c r="E91" s="198">
        <v>22.8</v>
      </c>
      <c r="F91" s="198">
        <v>0</v>
      </c>
      <c r="G91" s="195">
        <f t="shared" si="4"/>
        <v>4</v>
      </c>
      <c r="H91" s="195">
        <f t="shared" si="5"/>
        <v>0</v>
      </c>
      <c r="I91" s="195">
        <f t="shared" si="6"/>
        <v>8</v>
      </c>
      <c r="J91" s="199">
        <f t="shared" si="7"/>
        <v>91</v>
      </c>
    </row>
    <row r="92" spans="1:10" ht="12.75" customHeight="1" x14ac:dyDescent="0.2">
      <c r="A92" s="64" t="s">
        <v>426</v>
      </c>
      <c r="B92" s="197">
        <v>224</v>
      </c>
      <c r="C92" s="198">
        <v>0</v>
      </c>
      <c r="D92" s="198">
        <v>0</v>
      </c>
      <c r="E92" s="198">
        <v>0</v>
      </c>
      <c r="F92" s="198">
        <v>0</v>
      </c>
      <c r="G92" s="195">
        <f t="shared" si="4"/>
        <v>0</v>
      </c>
      <c r="H92" s="195">
        <f t="shared" si="5"/>
        <v>0</v>
      </c>
      <c r="I92" s="195">
        <f t="shared" si="6"/>
        <v>0</v>
      </c>
      <c r="J92" s="199">
        <f t="shared" si="7"/>
        <v>62</v>
      </c>
    </row>
    <row r="93" spans="1:10" ht="12.75" customHeight="1" x14ac:dyDescent="0.2">
      <c r="A93" s="64" t="s">
        <v>427</v>
      </c>
      <c r="B93" s="197">
        <v>175</v>
      </c>
      <c r="C93" s="198">
        <v>34</v>
      </c>
      <c r="D93" s="198">
        <v>0</v>
      </c>
      <c r="E93" s="198">
        <v>4.3</v>
      </c>
      <c r="F93" s="198">
        <v>0</v>
      </c>
      <c r="G93" s="195">
        <f t="shared" si="4"/>
        <v>5</v>
      </c>
      <c r="H93" s="195">
        <f t="shared" si="5"/>
        <v>0</v>
      </c>
      <c r="I93" s="195">
        <f t="shared" si="6"/>
        <v>1</v>
      </c>
      <c r="J93" s="199">
        <f t="shared" si="7"/>
        <v>49</v>
      </c>
    </row>
    <row r="94" spans="1:10" ht="12.75" customHeight="1" x14ac:dyDescent="0.2">
      <c r="A94" s="64" t="s">
        <v>428</v>
      </c>
      <c r="B94" s="197">
        <v>319</v>
      </c>
      <c r="C94" s="198">
        <v>19.3</v>
      </c>
      <c r="D94" s="198">
        <v>0</v>
      </c>
      <c r="E94" s="198">
        <v>26.9</v>
      </c>
      <c r="F94" s="198">
        <v>0</v>
      </c>
      <c r="G94" s="195">
        <f t="shared" si="4"/>
        <v>3</v>
      </c>
      <c r="H94" s="195">
        <f t="shared" si="5"/>
        <v>0</v>
      </c>
      <c r="I94" s="195">
        <f t="shared" si="6"/>
        <v>9</v>
      </c>
      <c r="J94" s="199">
        <f t="shared" si="7"/>
        <v>89</v>
      </c>
    </row>
    <row r="95" spans="1:10" ht="12.75" customHeight="1" x14ac:dyDescent="0.2">
      <c r="A95" s="64" t="s">
        <v>429</v>
      </c>
      <c r="B95" s="197">
        <v>413</v>
      </c>
      <c r="C95" s="198">
        <v>7.2</v>
      </c>
      <c r="D95" s="198">
        <v>58.4</v>
      </c>
      <c r="E95" s="198">
        <v>18.3</v>
      </c>
      <c r="F95" s="198">
        <v>2.5</v>
      </c>
      <c r="G95" s="195">
        <f t="shared" si="4"/>
        <v>1</v>
      </c>
      <c r="H95" s="195">
        <f t="shared" si="5"/>
        <v>6</v>
      </c>
      <c r="I95" s="195">
        <f t="shared" si="6"/>
        <v>6</v>
      </c>
      <c r="J95" s="199">
        <f t="shared" si="7"/>
        <v>115</v>
      </c>
    </row>
    <row r="96" spans="1:10" ht="12.75" customHeight="1" x14ac:dyDescent="0.2">
      <c r="A96" s="64" t="s">
        <v>430</v>
      </c>
      <c r="B96" s="197">
        <v>391</v>
      </c>
      <c r="C96" s="198">
        <v>6.9</v>
      </c>
      <c r="D96" s="198">
        <v>55.6</v>
      </c>
      <c r="E96" s="198">
        <v>17.100000000000001</v>
      </c>
      <c r="F96" s="198">
        <v>2.2999999999999998</v>
      </c>
      <c r="G96" s="195">
        <f t="shared" si="4"/>
        <v>1</v>
      </c>
      <c r="H96" s="195">
        <f t="shared" si="5"/>
        <v>6</v>
      </c>
      <c r="I96" s="195">
        <f t="shared" si="6"/>
        <v>6</v>
      </c>
      <c r="J96" s="199">
        <f t="shared" si="7"/>
        <v>109</v>
      </c>
    </row>
    <row r="97" spans="1:10" ht="12.75" customHeight="1" x14ac:dyDescent="0.2">
      <c r="A97" s="64" t="s">
        <v>431</v>
      </c>
      <c r="B97" s="197">
        <v>394</v>
      </c>
      <c r="C97" s="198">
        <v>6.5</v>
      </c>
      <c r="D97" s="198">
        <v>58.4</v>
      </c>
      <c r="E97" s="198">
        <v>16.5</v>
      </c>
      <c r="F97" s="198">
        <v>2.5</v>
      </c>
      <c r="G97" s="195">
        <f t="shared" si="4"/>
        <v>1</v>
      </c>
      <c r="H97" s="195">
        <f t="shared" si="5"/>
        <v>6</v>
      </c>
      <c r="I97" s="195">
        <f t="shared" si="6"/>
        <v>6</v>
      </c>
      <c r="J97" s="199">
        <f t="shared" si="7"/>
        <v>109</v>
      </c>
    </row>
    <row r="98" spans="1:10" ht="12.75" customHeight="1" x14ac:dyDescent="0.2">
      <c r="A98" s="64" t="s">
        <v>432</v>
      </c>
      <c r="B98" s="197">
        <v>22</v>
      </c>
      <c r="C98" s="198">
        <v>2.9</v>
      </c>
      <c r="D98" s="198">
        <v>2</v>
      </c>
      <c r="E98" s="198">
        <v>0.30000000000000004</v>
      </c>
      <c r="F98" s="198">
        <v>2.9</v>
      </c>
      <c r="G98" s="195">
        <f t="shared" si="4"/>
        <v>0</v>
      </c>
      <c r="H98" s="195">
        <f t="shared" si="5"/>
        <v>0</v>
      </c>
      <c r="I98" s="195">
        <f t="shared" si="6"/>
        <v>0</v>
      </c>
      <c r="J98" s="199">
        <f t="shared" si="7"/>
        <v>6</v>
      </c>
    </row>
    <row r="99" spans="1:10" ht="12.75" customHeight="1" x14ac:dyDescent="0.2">
      <c r="A99" s="64" t="s">
        <v>433</v>
      </c>
      <c r="B99" s="197">
        <v>27</v>
      </c>
      <c r="C99" s="198">
        <v>3</v>
      </c>
      <c r="D99" s="198">
        <v>3.1</v>
      </c>
      <c r="E99" s="198">
        <v>0.4</v>
      </c>
      <c r="F99" s="198">
        <v>3.1</v>
      </c>
      <c r="G99" s="195">
        <f t="shared" si="4"/>
        <v>0</v>
      </c>
      <c r="H99" s="195">
        <f t="shared" si="5"/>
        <v>0</v>
      </c>
      <c r="I99" s="195">
        <f t="shared" si="6"/>
        <v>0</v>
      </c>
      <c r="J99" s="199">
        <f t="shared" si="7"/>
        <v>8</v>
      </c>
    </row>
    <row r="100" spans="1:10" ht="12.75" customHeight="1" x14ac:dyDescent="0.2">
      <c r="A100" s="64" t="s">
        <v>434</v>
      </c>
      <c r="B100" s="197">
        <v>5</v>
      </c>
      <c r="C100" s="198">
        <v>0.7</v>
      </c>
      <c r="D100" s="198">
        <v>0.1</v>
      </c>
      <c r="E100" s="198">
        <v>0.2</v>
      </c>
      <c r="F100" s="198">
        <v>0</v>
      </c>
      <c r="G100" s="195">
        <f t="shared" si="4"/>
        <v>0</v>
      </c>
      <c r="H100" s="195">
        <f t="shared" si="5"/>
        <v>0</v>
      </c>
      <c r="I100" s="195">
        <f t="shared" si="6"/>
        <v>0</v>
      </c>
      <c r="J100" s="199">
        <f t="shared" si="7"/>
        <v>1</v>
      </c>
    </row>
    <row r="101" spans="1:10" ht="12.75" customHeight="1" x14ac:dyDescent="0.2">
      <c r="A101" s="64" t="s">
        <v>435</v>
      </c>
      <c r="B101" s="197">
        <v>7</v>
      </c>
      <c r="C101" s="198">
        <v>1.1000000000000001</v>
      </c>
      <c r="D101" s="198">
        <v>0</v>
      </c>
      <c r="E101" s="198">
        <v>0.2</v>
      </c>
      <c r="F101" s="198">
        <v>0</v>
      </c>
      <c r="G101" s="195">
        <f t="shared" si="4"/>
        <v>0</v>
      </c>
      <c r="H101" s="195">
        <f t="shared" si="5"/>
        <v>0</v>
      </c>
      <c r="I101" s="195">
        <f t="shared" si="6"/>
        <v>0</v>
      </c>
      <c r="J101" s="199">
        <f t="shared" si="7"/>
        <v>2</v>
      </c>
    </row>
    <row r="102" spans="1:10" ht="12.75" customHeight="1" x14ac:dyDescent="0.2">
      <c r="A102" s="64" t="s">
        <v>436</v>
      </c>
      <c r="B102" s="197">
        <v>3</v>
      </c>
      <c r="C102" s="198">
        <v>0.30000000000000004</v>
      </c>
      <c r="D102" s="198">
        <v>0.1</v>
      </c>
      <c r="E102" s="198">
        <v>0.4</v>
      </c>
      <c r="F102" s="198">
        <v>0</v>
      </c>
      <c r="G102" s="195">
        <f t="shared" si="4"/>
        <v>0</v>
      </c>
      <c r="H102" s="195">
        <f t="shared" si="5"/>
        <v>0</v>
      </c>
      <c r="I102" s="195">
        <f t="shared" si="6"/>
        <v>0</v>
      </c>
      <c r="J102" s="199">
        <f t="shared" si="7"/>
        <v>1</v>
      </c>
    </row>
    <row r="103" spans="1:10" ht="12.75" customHeight="1" x14ac:dyDescent="0.2">
      <c r="A103" s="64" t="s">
        <v>437</v>
      </c>
      <c r="B103" s="197">
        <v>9</v>
      </c>
      <c r="C103" s="198">
        <v>0.60000000000000009</v>
      </c>
      <c r="D103" s="198">
        <v>0.60000000000000009</v>
      </c>
      <c r="E103" s="198">
        <v>0.5</v>
      </c>
      <c r="F103" s="198">
        <v>0</v>
      </c>
      <c r="G103" s="195">
        <f t="shared" si="4"/>
        <v>0</v>
      </c>
      <c r="H103" s="195">
        <f t="shared" si="5"/>
        <v>0</v>
      </c>
      <c r="I103" s="195">
        <f t="shared" si="6"/>
        <v>0</v>
      </c>
      <c r="J103" s="199">
        <f t="shared" si="7"/>
        <v>3</v>
      </c>
    </row>
    <row r="104" spans="1:10" ht="12.75" customHeight="1" x14ac:dyDescent="0.2">
      <c r="A104" s="64" t="s">
        <v>438</v>
      </c>
      <c r="B104" s="197">
        <v>5</v>
      </c>
      <c r="C104" s="198">
        <v>0.30000000000000004</v>
      </c>
      <c r="D104" s="198">
        <v>0.30000000000000004</v>
      </c>
      <c r="E104" s="198">
        <v>0.4</v>
      </c>
      <c r="F104" s="198">
        <v>0</v>
      </c>
      <c r="G104" s="195">
        <f t="shared" si="4"/>
        <v>0</v>
      </c>
      <c r="H104" s="195">
        <f t="shared" si="5"/>
        <v>0</v>
      </c>
      <c r="I104" s="195">
        <f t="shared" si="6"/>
        <v>0</v>
      </c>
      <c r="J104" s="199">
        <f t="shared" si="7"/>
        <v>1</v>
      </c>
    </row>
    <row r="105" spans="1:10" ht="12.75" customHeight="1" x14ac:dyDescent="0.2">
      <c r="A105" s="64" t="s">
        <v>439</v>
      </c>
      <c r="B105" s="197">
        <v>313</v>
      </c>
      <c r="C105" s="198">
        <v>0.2</v>
      </c>
      <c r="D105" s="198">
        <v>82.7</v>
      </c>
      <c r="E105" s="198">
        <v>0.2</v>
      </c>
      <c r="F105" s="198">
        <v>1.1000000000000001</v>
      </c>
      <c r="G105" s="195">
        <f t="shared" si="4"/>
        <v>0</v>
      </c>
      <c r="H105" s="195">
        <f t="shared" si="5"/>
        <v>9</v>
      </c>
      <c r="I105" s="195">
        <f t="shared" si="6"/>
        <v>0</v>
      </c>
      <c r="J105" s="199">
        <f t="shared" si="7"/>
        <v>87</v>
      </c>
    </row>
    <row r="106" spans="1:10" ht="12.75" customHeight="1" x14ac:dyDescent="0.2">
      <c r="A106" s="64" t="s">
        <v>440</v>
      </c>
      <c r="B106" s="197">
        <v>133</v>
      </c>
      <c r="C106" s="198">
        <v>2.7</v>
      </c>
      <c r="D106" s="198">
        <v>21.8</v>
      </c>
      <c r="E106" s="198">
        <v>4</v>
      </c>
      <c r="F106" s="198">
        <v>1</v>
      </c>
      <c r="G106" s="195">
        <f t="shared" si="4"/>
        <v>0</v>
      </c>
      <c r="H106" s="195">
        <f t="shared" si="5"/>
        <v>2</v>
      </c>
      <c r="I106" s="195">
        <f t="shared" si="6"/>
        <v>1</v>
      </c>
      <c r="J106" s="199">
        <f t="shared" si="7"/>
        <v>37</v>
      </c>
    </row>
    <row r="107" spans="1:10" ht="12.75" customHeight="1" x14ac:dyDescent="0.2">
      <c r="A107" s="64" t="s">
        <v>441</v>
      </c>
      <c r="B107" s="197">
        <v>130</v>
      </c>
      <c r="C107" s="198">
        <v>2.2999999999999998</v>
      </c>
      <c r="D107" s="198">
        <v>21.8</v>
      </c>
      <c r="E107" s="198">
        <v>3.6</v>
      </c>
      <c r="F107" s="198">
        <v>0.1</v>
      </c>
      <c r="G107" s="195">
        <f t="shared" si="4"/>
        <v>0</v>
      </c>
      <c r="H107" s="195">
        <f t="shared" si="5"/>
        <v>2</v>
      </c>
      <c r="I107" s="195">
        <f t="shared" si="6"/>
        <v>1</v>
      </c>
      <c r="J107" s="199">
        <f t="shared" si="7"/>
        <v>36</v>
      </c>
    </row>
    <row r="108" spans="1:10" ht="12.75" customHeight="1" x14ac:dyDescent="0.2">
      <c r="A108" s="64" t="s">
        <v>442</v>
      </c>
      <c r="B108" s="197">
        <v>396</v>
      </c>
      <c r="C108" s="198">
        <v>15.2</v>
      </c>
      <c r="D108" s="198">
        <v>5.7</v>
      </c>
      <c r="E108" s="198">
        <v>34.9</v>
      </c>
      <c r="F108" s="198">
        <v>0</v>
      </c>
      <c r="G108" s="195">
        <f t="shared" si="4"/>
        <v>2</v>
      </c>
      <c r="H108" s="195">
        <f t="shared" si="5"/>
        <v>1</v>
      </c>
      <c r="I108" s="195">
        <f t="shared" si="6"/>
        <v>12</v>
      </c>
      <c r="J108" s="199">
        <f t="shared" si="7"/>
        <v>110</v>
      </c>
    </row>
    <row r="109" spans="1:10" ht="12.75" customHeight="1" x14ac:dyDescent="0.2">
      <c r="A109" s="64" t="s">
        <v>443</v>
      </c>
      <c r="B109" s="197">
        <v>517</v>
      </c>
      <c r="C109" s="198">
        <v>22.1</v>
      </c>
      <c r="D109" s="198">
        <v>1.6</v>
      </c>
      <c r="E109" s="198">
        <v>47</v>
      </c>
      <c r="F109" s="198">
        <v>0</v>
      </c>
      <c r="G109" s="195">
        <f t="shared" si="4"/>
        <v>3</v>
      </c>
      <c r="H109" s="195">
        <f t="shared" si="5"/>
        <v>0</v>
      </c>
      <c r="I109" s="195">
        <f t="shared" si="6"/>
        <v>16</v>
      </c>
      <c r="J109" s="199">
        <f t="shared" si="7"/>
        <v>144</v>
      </c>
    </row>
    <row r="110" spans="1:10" ht="12.75" customHeight="1" x14ac:dyDescent="0.2">
      <c r="A110" s="64" t="s">
        <v>444</v>
      </c>
      <c r="B110" s="197">
        <v>758</v>
      </c>
      <c r="C110" s="198">
        <v>0.8</v>
      </c>
      <c r="D110" s="198">
        <v>1.1000000000000001</v>
      </c>
      <c r="E110" s="198">
        <v>83.4</v>
      </c>
      <c r="F110" s="198">
        <v>0</v>
      </c>
      <c r="G110" s="195">
        <f t="shared" si="4"/>
        <v>0</v>
      </c>
      <c r="H110" s="195">
        <f t="shared" si="5"/>
        <v>0</v>
      </c>
      <c r="I110" s="195">
        <f t="shared" si="6"/>
        <v>28</v>
      </c>
      <c r="J110" s="199">
        <f t="shared" si="7"/>
        <v>211</v>
      </c>
    </row>
    <row r="111" spans="1:10" ht="12.75" customHeight="1" x14ac:dyDescent="0.2">
      <c r="A111" s="64" t="s">
        <v>445</v>
      </c>
      <c r="B111" s="197">
        <v>623</v>
      </c>
      <c r="C111" s="198">
        <v>22.6</v>
      </c>
      <c r="D111" s="198">
        <v>13.1</v>
      </c>
      <c r="E111" s="198">
        <v>53.7</v>
      </c>
      <c r="F111" s="198">
        <v>6.8</v>
      </c>
      <c r="G111" s="195">
        <f t="shared" si="4"/>
        <v>3</v>
      </c>
      <c r="H111" s="195">
        <f t="shared" si="5"/>
        <v>1</v>
      </c>
      <c r="I111" s="195">
        <f t="shared" si="6"/>
        <v>18</v>
      </c>
      <c r="J111" s="199">
        <f t="shared" si="7"/>
        <v>173</v>
      </c>
    </row>
    <row r="112" spans="1:10" ht="12.75" customHeight="1" x14ac:dyDescent="0.2">
      <c r="A112" s="64" t="s">
        <v>446</v>
      </c>
      <c r="B112" s="197">
        <v>355</v>
      </c>
      <c r="C112" s="198">
        <v>20.399999999999999</v>
      </c>
      <c r="D112" s="198">
        <v>11.5</v>
      </c>
      <c r="E112" s="198">
        <v>25.6</v>
      </c>
      <c r="F112" s="198">
        <v>28.9</v>
      </c>
      <c r="G112" s="195">
        <f t="shared" si="4"/>
        <v>3</v>
      </c>
      <c r="H112" s="195">
        <f t="shared" si="5"/>
        <v>1</v>
      </c>
      <c r="I112" s="195">
        <f t="shared" si="6"/>
        <v>9</v>
      </c>
      <c r="J112" s="199">
        <f t="shared" si="7"/>
        <v>99</v>
      </c>
    </row>
    <row r="113" spans="1:10" ht="12.75" customHeight="1" x14ac:dyDescent="0.2">
      <c r="A113" s="64" t="s">
        <v>447</v>
      </c>
      <c r="B113" s="197">
        <v>349</v>
      </c>
      <c r="C113" s="198">
        <v>4.5</v>
      </c>
      <c r="D113" s="198">
        <v>67.7</v>
      </c>
      <c r="E113" s="198">
        <v>8.6</v>
      </c>
      <c r="F113" s="198">
        <v>7.3</v>
      </c>
      <c r="G113" s="195">
        <f t="shared" si="4"/>
        <v>1</v>
      </c>
      <c r="H113" s="195">
        <f t="shared" si="5"/>
        <v>8</v>
      </c>
      <c r="I113" s="195">
        <f t="shared" si="6"/>
        <v>3</v>
      </c>
      <c r="J113" s="199">
        <f t="shared" si="7"/>
        <v>97</v>
      </c>
    </row>
    <row r="114" spans="1:10" ht="12.75" customHeight="1" x14ac:dyDescent="0.2">
      <c r="A114" s="64" t="s">
        <v>448</v>
      </c>
      <c r="B114" s="197">
        <v>439</v>
      </c>
      <c r="C114" s="198">
        <v>37.700000000000003</v>
      </c>
      <c r="D114" s="198">
        <v>2.1</v>
      </c>
      <c r="E114" s="198">
        <v>31.1</v>
      </c>
      <c r="F114" s="198">
        <v>0</v>
      </c>
      <c r="G114" s="195">
        <f t="shared" si="4"/>
        <v>5</v>
      </c>
      <c r="H114" s="195">
        <f t="shared" si="5"/>
        <v>0</v>
      </c>
      <c r="I114" s="195">
        <f t="shared" si="6"/>
        <v>10</v>
      </c>
      <c r="J114" s="199">
        <f t="shared" si="7"/>
        <v>122</v>
      </c>
    </row>
    <row r="115" spans="1:10" ht="12.75" customHeight="1" x14ac:dyDescent="0.2">
      <c r="A115" s="64" t="s">
        <v>449</v>
      </c>
      <c r="B115" s="197">
        <v>439</v>
      </c>
      <c r="C115" s="198">
        <v>37.700000000000003</v>
      </c>
      <c r="D115" s="198">
        <v>2.1</v>
      </c>
      <c r="E115" s="198">
        <v>31.1</v>
      </c>
      <c r="F115" s="198">
        <v>0</v>
      </c>
      <c r="G115" s="195">
        <f t="shared" si="4"/>
        <v>5</v>
      </c>
      <c r="H115" s="195">
        <f t="shared" si="5"/>
        <v>0</v>
      </c>
      <c r="I115" s="195">
        <f t="shared" si="6"/>
        <v>10</v>
      </c>
      <c r="J115" s="199">
        <f t="shared" si="7"/>
        <v>122</v>
      </c>
    </row>
    <row r="116" spans="1:10" ht="12.75" customHeight="1" x14ac:dyDescent="0.2">
      <c r="A116" s="64" t="s">
        <v>450</v>
      </c>
      <c r="B116" s="197">
        <v>364</v>
      </c>
      <c r="C116" s="198">
        <v>27.7</v>
      </c>
      <c r="D116" s="198">
        <v>2.1</v>
      </c>
      <c r="E116" s="198">
        <v>27.3</v>
      </c>
      <c r="F116" s="198">
        <v>0</v>
      </c>
      <c r="G116" s="195">
        <f t="shared" si="4"/>
        <v>4</v>
      </c>
      <c r="H116" s="195">
        <f t="shared" si="5"/>
        <v>0</v>
      </c>
      <c r="I116" s="195">
        <f t="shared" si="6"/>
        <v>9</v>
      </c>
      <c r="J116" s="199">
        <f t="shared" si="7"/>
        <v>101</v>
      </c>
    </row>
    <row r="117" spans="1:10" ht="12.75" customHeight="1" x14ac:dyDescent="0.2">
      <c r="A117" s="64" t="s">
        <v>451</v>
      </c>
      <c r="B117" s="197">
        <v>364</v>
      </c>
      <c r="C117" s="198">
        <v>27.7</v>
      </c>
      <c r="D117" s="198">
        <v>2.1</v>
      </c>
      <c r="E117" s="198">
        <v>27.3</v>
      </c>
      <c r="F117" s="198">
        <v>0</v>
      </c>
      <c r="G117" s="195">
        <f t="shared" si="4"/>
        <v>4</v>
      </c>
      <c r="H117" s="195">
        <f t="shared" si="5"/>
        <v>0</v>
      </c>
      <c r="I117" s="195">
        <f t="shared" si="6"/>
        <v>9</v>
      </c>
      <c r="J117" s="199">
        <f t="shared" si="7"/>
        <v>101</v>
      </c>
    </row>
    <row r="118" spans="1:10" ht="12.75" customHeight="1" x14ac:dyDescent="0.2">
      <c r="A118" s="64" t="s">
        <v>452</v>
      </c>
      <c r="B118" s="197">
        <v>373</v>
      </c>
      <c r="C118" s="198">
        <v>24.6</v>
      </c>
      <c r="D118" s="198">
        <v>2.1</v>
      </c>
      <c r="E118" s="198">
        <v>29.6</v>
      </c>
      <c r="F118" s="198">
        <v>0</v>
      </c>
      <c r="G118" s="195">
        <f t="shared" si="4"/>
        <v>4</v>
      </c>
      <c r="H118" s="195">
        <f t="shared" si="5"/>
        <v>0</v>
      </c>
      <c r="I118" s="195">
        <f t="shared" si="6"/>
        <v>10</v>
      </c>
      <c r="J118" s="199">
        <f t="shared" si="7"/>
        <v>104</v>
      </c>
    </row>
    <row r="119" spans="1:10" ht="12.75" customHeight="1" x14ac:dyDescent="0.2">
      <c r="A119" s="64" t="s">
        <v>453</v>
      </c>
      <c r="B119" s="197">
        <v>261</v>
      </c>
      <c r="C119" s="198">
        <v>17.3</v>
      </c>
      <c r="D119" s="198">
        <v>0</v>
      </c>
      <c r="E119" s="198">
        <v>21.3</v>
      </c>
      <c r="F119" s="198">
        <v>0</v>
      </c>
      <c r="G119" s="195">
        <f t="shared" si="4"/>
        <v>2</v>
      </c>
      <c r="H119" s="195">
        <f t="shared" si="5"/>
        <v>0</v>
      </c>
      <c r="I119" s="195">
        <f t="shared" si="6"/>
        <v>7</v>
      </c>
      <c r="J119" s="199">
        <f t="shared" si="7"/>
        <v>73</v>
      </c>
    </row>
    <row r="120" spans="1:10" ht="12.75" customHeight="1" x14ac:dyDescent="0.2">
      <c r="A120" s="64" t="s">
        <v>454</v>
      </c>
      <c r="B120" s="197">
        <v>2</v>
      </c>
      <c r="C120" s="198">
        <v>0.1</v>
      </c>
      <c r="D120" s="198">
        <v>0.4</v>
      </c>
      <c r="E120" s="198">
        <v>0</v>
      </c>
      <c r="F120" s="198">
        <v>0</v>
      </c>
      <c r="G120" s="195">
        <f t="shared" si="4"/>
        <v>0</v>
      </c>
      <c r="H120" s="195">
        <f t="shared" si="5"/>
        <v>0</v>
      </c>
      <c r="I120" s="195">
        <f t="shared" si="6"/>
        <v>0</v>
      </c>
      <c r="J120" s="199">
        <f t="shared" si="7"/>
        <v>1</v>
      </c>
    </row>
    <row r="121" spans="1:10" ht="12.75" customHeight="1" x14ac:dyDescent="0.2">
      <c r="A121" s="64" t="s">
        <v>455</v>
      </c>
      <c r="B121" s="197">
        <v>4</v>
      </c>
      <c r="C121" s="198">
        <v>0.4</v>
      </c>
      <c r="D121" s="198">
        <v>0.60000000000000009</v>
      </c>
      <c r="E121" s="198">
        <v>0</v>
      </c>
      <c r="F121" s="198">
        <v>0</v>
      </c>
      <c r="G121" s="195">
        <f t="shared" si="4"/>
        <v>0</v>
      </c>
      <c r="H121" s="195">
        <f t="shared" si="5"/>
        <v>0</v>
      </c>
      <c r="I121" s="195">
        <f t="shared" si="6"/>
        <v>0</v>
      </c>
      <c r="J121" s="199">
        <f t="shared" si="7"/>
        <v>1</v>
      </c>
    </row>
    <row r="122" spans="1:10" ht="12.75" customHeight="1" x14ac:dyDescent="0.2">
      <c r="A122" s="64" t="s">
        <v>456</v>
      </c>
      <c r="B122" s="197">
        <v>190</v>
      </c>
      <c r="C122" s="198">
        <v>11.2</v>
      </c>
      <c r="D122" s="198">
        <v>6.7</v>
      </c>
      <c r="E122" s="198">
        <v>13.1</v>
      </c>
      <c r="F122" s="198">
        <v>49.5</v>
      </c>
      <c r="G122" s="195">
        <f t="shared" si="4"/>
        <v>2</v>
      </c>
      <c r="H122" s="195">
        <f t="shared" si="5"/>
        <v>1</v>
      </c>
      <c r="I122" s="195">
        <f t="shared" si="6"/>
        <v>4</v>
      </c>
      <c r="J122" s="199">
        <f t="shared" si="7"/>
        <v>53</v>
      </c>
    </row>
    <row r="123" spans="1:10" ht="12.75" customHeight="1" x14ac:dyDescent="0.2">
      <c r="A123" s="64" t="s">
        <v>457</v>
      </c>
      <c r="B123" s="197">
        <v>4</v>
      </c>
      <c r="C123" s="198">
        <v>0.4</v>
      </c>
      <c r="D123" s="198">
        <v>0.60000000000000009</v>
      </c>
      <c r="E123" s="198">
        <v>0</v>
      </c>
      <c r="F123" s="198">
        <v>0</v>
      </c>
      <c r="G123" s="195">
        <f t="shared" si="4"/>
        <v>0</v>
      </c>
      <c r="H123" s="195">
        <f t="shared" si="5"/>
        <v>0</v>
      </c>
      <c r="I123" s="195">
        <f t="shared" si="6"/>
        <v>0</v>
      </c>
      <c r="J123" s="199">
        <f t="shared" si="7"/>
        <v>1</v>
      </c>
    </row>
    <row r="124" spans="1:10" ht="12.75" customHeight="1" x14ac:dyDescent="0.2">
      <c r="A124" s="64" t="s">
        <v>458</v>
      </c>
      <c r="B124" s="197">
        <v>287</v>
      </c>
      <c r="C124" s="198">
        <v>10.4</v>
      </c>
      <c r="D124" s="198">
        <v>28.5</v>
      </c>
      <c r="E124" s="198">
        <v>15.4</v>
      </c>
      <c r="F124" s="198">
        <v>0</v>
      </c>
      <c r="G124" s="195">
        <f t="shared" si="4"/>
        <v>1</v>
      </c>
      <c r="H124" s="195">
        <f t="shared" si="5"/>
        <v>3</v>
      </c>
      <c r="I124" s="195">
        <f t="shared" si="6"/>
        <v>5</v>
      </c>
      <c r="J124" s="199">
        <f t="shared" si="7"/>
        <v>80</v>
      </c>
    </row>
    <row r="125" spans="1:10" ht="12.75" customHeight="1" x14ac:dyDescent="0.2">
      <c r="A125" s="64" t="s">
        <v>459</v>
      </c>
      <c r="B125" s="197">
        <v>4</v>
      </c>
      <c r="C125" s="198">
        <v>0.4</v>
      </c>
      <c r="D125" s="198">
        <v>0.60000000000000009</v>
      </c>
      <c r="E125" s="198">
        <v>0</v>
      </c>
      <c r="F125" s="198">
        <v>0</v>
      </c>
      <c r="G125" s="195">
        <f t="shared" si="4"/>
        <v>0</v>
      </c>
      <c r="H125" s="195">
        <f t="shared" si="5"/>
        <v>0</v>
      </c>
      <c r="I125" s="195">
        <f t="shared" si="6"/>
        <v>0</v>
      </c>
      <c r="J125" s="199">
        <f t="shared" si="7"/>
        <v>1</v>
      </c>
    </row>
    <row r="126" spans="1:10" ht="12.75" customHeight="1" x14ac:dyDescent="0.2">
      <c r="A126" s="64" t="s">
        <v>460</v>
      </c>
      <c r="B126" s="197">
        <v>224</v>
      </c>
      <c r="C126" s="198">
        <v>13.9</v>
      </c>
      <c r="D126" s="198">
        <v>42.6</v>
      </c>
      <c r="E126" s="198">
        <v>0.2</v>
      </c>
      <c r="F126" s="198">
        <v>0</v>
      </c>
      <c r="G126" s="195">
        <f t="shared" si="4"/>
        <v>2</v>
      </c>
      <c r="H126" s="195">
        <f t="shared" si="5"/>
        <v>5</v>
      </c>
      <c r="I126" s="195">
        <f t="shared" si="6"/>
        <v>0</v>
      </c>
      <c r="J126" s="199">
        <f t="shared" si="7"/>
        <v>62</v>
      </c>
    </row>
    <row r="127" spans="1:10" ht="12.75" customHeight="1" x14ac:dyDescent="0.2">
      <c r="A127" s="64" t="s">
        <v>461</v>
      </c>
      <c r="B127" s="197">
        <v>0</v>
      </c>
      <c r="C127" s="198">
        <v>0</v>
      </c>
      <c r="D127" s="198">
        <v>0</v>
      </c>
      <c r="E127" s="198">
        <v>0</v>
      </c>
      <c r="F127" s="198">
        <v>0</v>
      </c>
      <c r="G127" s="195">
        <f t="shared" si="4"/>
        <v>0</v>
      </c>
      <c r="H127" s="195">
        <f t="shared" si="5"/>
        <v>0</v>
      </c>
      <c r="I127" s="195">
        <f t="shared" si="6"/>
        <v>0</v>
      </c>
      <c r="J127" s="199">
        <f t="shared" si="7"/>
        <v>0</v>
      </c>
    </row>
    <row r="128" spans="1:10" ht="12.75" customHeight="1" x14ac:dyDescent="0.2">
      <c r="A128" s="64" t="s">
        <v>462</v>
      </c>
      <c r="B128" s="197">
        <v>223</v>
      </c>
      <c r="C128" s="198">
        <v>20.399999999999999</v>
      </c>
      <c r="D128" s="198">
        <v>41.1</v>
      </c>
      <c r="E128" s="198">
        <v>0</v>
      </c>
      <c r="F128" s="198">
        <v>0</v>
      </c>
      <c r="G128" s="195">
        <f t="shared" si="4"/>
        <v>3</v>
      </c>
      <c r="H128" s="195">
        <f t="shared" si="5"/>
        <v>5</v>
      </c>
      <c r="I128" s="195">
        <f t="shared" si="6"/>
        <v>0</v>
      </c>
      <c r="J128" s="199">
        <f t="shared" si="7"/>
        <v>62</v>
      </c>
    </row>
    <row r="129" spans="1:10" ht="12.75" customHeight="1" x14ac:dyDescent="0.2">
      <c r="A129" s="64" t="s">
        <v>463</v>
      </c>
      <c r="B129" s="197">
        <v>0</v>
      </c>
      <c r="C129" s="198">
        <v>0</v>
      </c>
      <c r="D129" s="198">
        <v>0</v>
      </c>
      <c r="E129" s="198">
        <v>0</v>
      </c>
      <c r="F129" s="198">
        <v>0</v>
      </c>
      <c r="G129" s="195">
        <f t="shared" si="4"/>
        <v>0</v>
      </c>
      <c r="H129" s="195">
        <f t="shared" si="5"/>
        <v>0</v>
      </c>
      <c r="I129" s="195">
        <f t="shared" si="6"/>
        <v>0</v>
      </c>
      <c r="J129" s="199">
        <f t="shared" si="7"/>
        <v>0</v>
      </c>
    </row>
    <row r="130" spans="1:10" ht="12.75" customHeight="1" x14ac:dyDescent="0.2">
      <c r="A130" s="64" t="s">
        <v>464</v>
      </c>
      <c r="B130" s="197">
        <v>287</v>
      </c>
      <c r="C130" s="198">
        <v>10.4</v>
      </c>
      <c r="D130" s="198">
        <v>28.5</v>
      </c>
      <c r="E130" s="198">
        <v>15.4</v>
      </c>
      <c r="F130" s="198">
        <v>0</v>
      </c>
      <c r="G130" s="195">
        <f t="shared" si="4"/>
        <v>1</v>
      </c>
      <c r="H130" s="195">
        <f t="shared" si="5"/>
        <v>3</v>
      </c>
      <c r="I130" s="195">
        <f t="shared" si="6"/>
        <v>5</v>
      </c>
      <c r="J130" s="199">
        <f t="shared" si="7"/>
        <v>80</v>
      </c>
    </row>
    <row r="131" spans="1:10" ht="12.75" customHeight="1" x14ac:dyDescent="0.2">
      <c r="A131" s="64" t="s">
        <v>465</v>
      </c>
      <c r="B131" s="197">
        <v>68</v>
      </c>
      <c r="C131" s="198">
        <v>12.6</v>
      </c>
      <c r="D131" s="198">
        <v>0.60000000000000009</v>
      </c>
      <c r="E131" s="198">
        <v>1.7000000000000002</v>
      </c>
      <c r="F131" s="198">
        <v>0</v>
      </c>
      <c r="G131" s="195">
        <f t="shared" ref="G131:G194" si="8">ROUND(C131/7,0)</f>
        <v>2</v>
      </c>
      <c r="H131" s="195">
        <f t="shared" ref="H131:H194" si="9">ROUND(D131/9,0)</f>
        <v>0</v>
      </c>
      <c r="I131" s="195">
        <f t="shared" ref="I131:I194" si="10">ROUND(E131/3,0)</f>
        <v>1</v>
      </c>
      <c r="J131" s="199">
        <f t="shared" ref="J131:J194" si="11">ROUND(B131/3.6,0)</f>
        <v>19</v>
      </c>
    </row>
    <row r="132" spans="1:10" ht="12.75" customHeight="1" x14ac:dyDescent="0.2">
      <c r="A132" s="64" t="s">
        <v>466</v>
      </c>
      <c r="B132" s="197">
        <v>70</v>
      </c>
      <c r="C132" s="198">
        <v>13.5</v>
      </c>
      <c r="D132" s="198">
        <v>1</v>
      </c>
      <c r="E132" s="198">
        <v>1.4</v>
      </c>
      <c r="F132" s="198">
        <v>0</v>
      </c>
      <c r="G132" s="195">
        <f t="shared" si="8"/>
        <v>2</v>
      </c>
      <c r="H132" s="195">
        <f t="shared" si="9"/>
        <v>0</v>
      </c>
      <c r="I132" s="195">
        <f t="shared" si="10"/>
        <v>0</v>
      </c>
      <c r="J132" s="199">
        <f t="shared" si="11"/>
        <v>19</v>
      </c>
    </row>
    <row r="133" spans="1:10" ht="12.75" customHeight="1" x14ac:dyDescent="0.2">
      <c r="A133" s="64" t="s">
        <v>467</v>
      </c>
      <c r="B133" s="197">
        <v>297</v>
      </c>
      <c r="C133" s="198">
        <v>20.9</v>
      </c>
      <c r="D133" s="198">
        <v>0</v>
      </c>
      <c r="E133" s="198">
        <v>23.7</v>
      </c>
      <c r="F133" s="198">
        <v>0</v>
      </c>
      <c r="G133" s="195">
        <f t="shared" si="8"/>
        <v>3</v>
      </c>
      <c r="H133" s="195">
        <f t="shared" si="9"/>
        <v>0</v>
      </c>
      <c r="I133" s="195">
        <f t="shared" si="10"/>
        <v>8</v>
      </c>
      <c r="J133" s="199">
        <f t="shared" si="11"/>
        <v>83</v>
      </c>
    </row>
    <row r="134" spans="1:10" ht="12.75" customHeight="1" x14ac:dyDescent="0.2">
      <c r="A134" s="64" t="s">
        <v>468</v>
      </c>
      <c r="B134" s="197">
        <v>283</v>
      </c>
      <c r="C134" s="198">
        <v>0.5</v>
      </c>
      <c r="D134" s="198">
        <v>75</v>
      </c>
      <c r="E134" s="198">
        <v>0</v>
      </c>
      <c r="F134" s="198">
        <v>4.5</v>
      </c>
      <c r="G134" s="195">
        <f t="shared" si="8"/>
        <v>0</v>
      </c>
      <c r="H134" s="195">
        <f t="shared" si="9"/>
        <v>8</v>
      </c>
      <c r="I134" s="195">
        <f t="shared" si="10"/>
        <v>0</v>
      </c>
      <c r="J134" s="199">
        <f t="shared" si="11"/>
        <v>79</v>
      </c>
    </row>
    <row r="135" spans="1:10" ht="12.75" customHeight="1" x14ac:dyDescent="0.2">
      <c r="A135" s="64" t="s">
        <v>469</v>
      </c>
      <c r="B135" s="197">
        <v>252</v>
      </c>
      <c r="C135" s="198">
        <v>3.9</v>
      </c>
      <c r="D135" s="198">
        <v>55.5</v>
      </c>
      <c r="E135" s="198">
        <v>3.2</v>
      </c>
      <c r="F135" s="198">
        <v>24.4</v>
      </c>
      <c r="G135" s="195">
        <f t="shared" si="8"/>
        <v>1</v>
      </c>
      <c r="H135" s="195">
        <f t="shared" si="9"/>
        <v>6</v>
      </c>
      <c r="I135" s="195">
        <f t="shared" si="10"/>
        <v>1</v>
      </c>
      <c r="J135" s="199">
        <f t="shared" si="11"/>
        <v>70</v>
      </c>
    </row>
    <row r="136" spans="1:10" ht="12.75" customHeight="1" x14ac:dyDescent="0.2">
      <c r="A136" s="64" t="s">
        <v>470</v>
      </c>
      <c r="B136" s="197">
        <v>369</v>
      </c>
      <c r="C136" s="198">
        <v>6.2</v>
      </c>
      <c r="D136" s="198">
        <v>42.2</v>
      </c>
      <c r="E136" s="198">
        <v>20.7</v>
      </c>
      <c r="F136" s="198">
        <v>1.1000000000000001</v>
      </c>
      <c r="G136" s="195">
        <f t="shared" si="8"/>
        <v>1</v>
      </c>
      <c r="H136" s="195">
        <f t="shared" si="9"/>
        <v>5</v>
      </c>
      <c r="I136" s="195">
        <f t="shared" si="10"/>
        <v>7</v>
      </c>
      <c r="J136" s="199">
        <f t="shared" si="11"/>
        <v>103</v>
      </c>
    </row>
    <row r="137" spans="1:10" ht="12.75" customHeight="1" x14ac:dyDescent="0.2">
      <c r="A137" s="64" t="s">
        <v>471</v>
      </c>
      <c r="B137" s="197">
        <v>450</v>
      </c>
      <c r="C137" s="198">
        <v>20.8</v>
      </c>
      <c r="D137" s="198">
        <v>1.4</v>
      </c>
      <c r="E137" s="198">
        <v>40.200000000000003</v>
      </c>
      <c r="F137" s="198">
        <v>0</v>
      </c>
      <c r="G137" s="195">
        <f t="shared" si="8"/>
        <v>3</v>
      </c>
      <c r="H137" s="195">
        <f t="shared" si="9"/>
        <v>0</v>
      </c>
      <c r="I137" s="195">
        <f t="shared" si="10"/>
        <v>13</v>
      </c>
      <c r="J137" s="199">
        <f t="shared" si="11"/>
        <v>125</v>
      </c>
    </row>
    <row r="138" spans="1:10" ht="12.75" customHeight="1" x14ac:dyDescent="0.2">
      <c r="A138" s="64" t="s">
        <v>472</v>
      </c>
      <c r="B138" s="197">
        <v>20</v>
      </c>
      <c r="C138" s="198">
        <v>2.6</v>
      </c>
      <c r="D138" s="198">
        <v>2.1</v>
      </c>
      <c r="E138" s="198">
        <v>0.1</v>
      </c>
      <c r="F138" s="198">
        <v>1.5</v>
      </c>
      <c r="G138" s="195">
        <f t="shared" si="8"/>
        <v>0</v>
      </c>
      <c r="H138" s="195">
        <f t="shared" si="9"/>
        <v>0</v>
      </c>
      <c r="I138" s="195">
        <f t="shared" si="10"/>
        <v>0</v>
      </c>
      <c r="J138" s="199">
        <f t="shared" si="11"/>
        <v>6</v>
      </c>
    </row>
    <row r="139" spans="1:10" ht="12.75" customHeight="1" x14ac:dyDescent="0.2">
      <c r="A139" s="64" t="s">
        <v>473</v>
      </c>
      <c r="B139" s="197">
        <v>122</v>
      </c>
      <c r="C139" s="198">
        <v>19.2</v>
      </c>
      <c r="D139" s="198">
        <v>0</v>
      </c>
      <c r="E139" s="198">
        <v>5</v>
      </c>
      <c r="F139" s="198">
        <v>0</v>
      </c>
      <c r="G139" s="195">
        <f t="shared" si="8"/>
        <v>3</v>
      </c>
      <c r="H139" s="195">
        <f t="shared" si="9"/>
        <v>0</v>
      </c>
      <c r="I139" s="195">
        <f t="shared" si="10"/>
        <v>2</v>
      </c>
      <c r="J139" s="199">
        <f t="shared" si="11"/>
        <v>34</v>
      </c>
    </row>
    <row r="140" spans="1:10" ht="12.75" customHeight="1" x14ac:dyDescent="0.2">
      <c r="A140" s="64" t="s">
        <v>474</v>
      </c>
      <c r="B140" s="197">
        <v>103</v>
      </c>
      <c r="C140" s="198">
        <v>22.2</v>
      </c>
      <c r="D140" s="198">
        <v>0</v>
      </c>
      <c r="E140" s="198">
        <v>1.6</v>
      </c>
      <c r="F140" s="198">
        <v>0</v>
      </c>
      <c r="G140" s="195">
        <f t="shared" si="8"/>
        <v>3</v>
      </c>
      <c r="H140" s="195">
        <f t="shared" si="9"/>
        <v>0</v>
      </c>
      <c r="I140" s="195">
        <f t="shared" si="10"/>
        <v>1</v>
      </c>
      <c r="J140" s="199">
        <f t="shared" si="11"/>
        <v>29</v>
      </c>
    </row>
    <row r="141" spans="1:10" ht="12.75" customHeight="1" x14ac:dyDescent="0.2">
      <c r="A141" s="64" t="s">
        <v>475</v>
      </c>
      <c r="B141" s="197">
        <v>122</v>
      </c>
      <c r="C141" s="198">
        <v>22.4</v>
      </c>
      <c r="D141" s="198">
        <v>0.60000000000000009</v>
      </c>
      <c r="E141" s="198">
        <v>3.6</v>
      </c>
      <c r="F141" s="198">
        <v>0</v>
      </c>
      <c r="G141" s="195">
        <f t="shared" si="8"/>
        <v>3</v>
      </c>
      <c r="H141" s="195">
        <f t="shared" si="9"/>
        <v>0</v>
      </c>
      <c r="I141" s="195">
        <f t="shared" si="10"/>
        <v>1</v>
      </c>
      <c r="J141" s="199">
        <f t="shared" si="11"/>
        <v>34</v>
      </c>
    </row>
    <row r="142" spans="1:10" ht="12.75" customHeight="1" x14ac:dyDescent="0.2">
      <c r="A142" s="64" t="s">
        <v>476</v>
      </c>
      <c r="B142" s="197">
        <v>327</v>
      </c>
      <c r="C142" s="198">
        <v>2.8</v>
      </c>
      <c r="D142" s="198">
        <v>84.2</v>
      </c>
      <c r="E142" s="198">
        <v>0</v>
      </c>
      <c r="F142" s="198">
        <v>0</v>
      </c>
      <c r="G142" s="195">
        <f t="shared" si="8"/>
        <v>0</v>
      </c>
      <c r="H142" s="195">
        <f t="shared" si="9"/>
        <v>9</v>
      </c>
      <c r="I142" s="195">
        <f t="shared" si="10"/>
        <v>0</v>
      </c>
      <c r="J142" s="199">
        <f t="shared" si="11"/>
        <v>91</v>
      </c>
    </row>
    <row r="143" spans="1:10" ht="12.75" customHeight="1" x14ac:dyDescent="0.2">
      <c r="A143" s="64" t="s">
        <v>477</v>
      </c>
      <c r="B143" s="197">
        <v>393</v>
      </c>
      <c r="C143" s="198">
        <v>0.5</v>
      </c>
      <c r="D143" s="198">
        <v>102.7</v>
      </c>
      <c r="E143" s="198">
        <v>0.7</v>
      </c>
      <c r="F143" s="198">
        <v>0</v>
      </c>
      <c r="G143" s="195">
        <f t="shared" si="8"/>
        <v>0</v>
      </c>
      <c r="H143" s="195">
        <f t="shared" si="9"/>
        <v>11</v>
      </c>
      <c r="I143" s="195">
        <f t="shared" si="10"/>
        <v>0</v>
      </c>
      <c r="J143" s="199">
        <f t="shared" si="11"/>
        <v>109</v>
      </c>
    </row>
    <row r="144" spans="1:10" ht="12.75" customHeight="1" x14ac:dyDescent="0.2">
      <c r="A144" s="64" t="s">
        <v>478</v>
      </c>
      <c r="B144" s="197">
        <v>343</v>
      </c>
      <c r="C144" s="198">
        <v>0</v>
      </c>
      <c r="D144" s="198">
        <v>91.6</v>
      </c>
      <c r="E144" s="198">
        <v>0</v>
      </c>
      <c r="F144" s="198">
        <v>0</v>
      </c>
      <c r="G144" s="195">
        <f t="shared" si="8"/>
        <v>0</v>
      </c>
      <c r="H144" s="195">
        <f t="shared" si="9"/>
        <v>10</v>
      </c>
      <c r="I144" s="195">
        <f t="shared" si="10"/>
        <v>0</v>
      </c>
      <c r="J144" s="199">
        <f t="shared" si="11"/>
        <v>95</v>
      </c>
    </row>
    <row r="145" spans="1:10" ht="12.75" customHeight="1" x14ac:dyDescent="0.2">
      <c r="A145" s="64" t="s">
        <v>479</v>
      </c>
      <c r="B145" s="197">
        <v>430</v>
      </c>
      <c r="C145" s="198">
        <v>2.1</v>
      </c>
      <c r="D145" s="198">
        <v>71.099999999999994</v>
      </c>
      <c r="E145" s="198">
        <v>17.2</v>
      </c>
      <c r="F145" s="198">
        <v>0</v>
      </c>
      <c r="G145" s="195">
        <f t="shared" si="8"/>
        <v>0</v>
      </c>
      <c r="H145" s="195">
        <f t="shared" si="9"/>
        <v>8</v>
      </c>
      <c r="I145" s="195">
        <f t="shared" si="10"/>
        <v>6</v>
      </c>
      <c r="J145" s="199">
        <f t="shared" si="11"/>
        <v>119</v>
      </c>
    </row>
    <row r="146" spans="1:10" ht="12.75" customHeight="1" x14ac:dyDescent="0.2">
      <c r="A146" s="64" t="s">
        <v>480</v>
      </c>
      <c r="B146" s="197">
        <v>22</v>
      </c>
      <c r="C146" s="198">
        <v>2.7</v>
      </c>
      <c r="D146" s="198">
        <v>2.5</v>
      </c>
      <c r="E146" s="198">
        <v>0.2</v>
      </c>
      <c r="F146" s="198">
        <v>5.5</v>
      </c>
      <c r="G146" s="195">
        <f t="shared" si="8"/>
        <v>0</v>
      </c>
      <c r="H146" s="195">
        <f t="shared" si="9"/>
        <v>0</v>
      </c>
      <c r="I146" s="195">
        <f t="shared" si="10"/>
        <v>0</v>
      </c>
      <c r="J146" s="199">
        <f t="shared" si="11"/>
        <v>6</v>
      </c>
    </row>
    <row r="147" spans="1:10" ht="12.75" customHeight="1" x14ac:dyDescent="0.2">
      <c r="A147" s="64" t="s">
        <v>481</v>
      </c>
      <c r="B147" s="197">
        <v>38</v>
      </c>
      <c r="C147" s="198">
        <v>2.6</v>
      </c>
      <c r="D147" s="198">
        <v>3.9</v>
      </c>
      <c r="E147" s="198">
        <v>0.4</v>
      </c>
      <c r="F147" s="198">
        <v>3.9</v>
      </c>
      <c r="G147" s="195">
        <f t="shared" si="8"/>
        <v>0</v>
      </c>
      <c r="H147" s="195">
        <f t="shared" si="9"/>
        <v>0</v>
      </c>
      <c r="I147" s="195">
        <f t="shared" si="10"/>
        <v>0</v>
      </c>
      <c r="J147" s="199">
        <f t="shared" si="11"/>
        <v>11</v>
      </c>
    </row>
    <row r="148" spans="1:10" ht="12.75" customHeight="1" x14ac:dyDescent="0.2">
      <c r="A148" s="64" t="s">
        <v>482</v>
      </c>
      <c r="B148" s="197">
        <v>18</v>
      </c>
      <c r="C148" s="198">
        <v>2.9</v>
      </c>
      <c r="D148" s="198">
        <v>2.7</v>
      </c>
      <c r="E148" s="198">
        <v>0.2</v>
      </c>
      <c r="F148" s="198">
        <v>5.5</v>
      </c>
      <c r="G148" s="195">
        <f t="shared" si="8"/>
        <v>0</v>
      </c>
      <c r="H148" s="195">
        <f t="shared" si="9"/>
        <v>0</v>
      </c>
      <c r="I148" s="195">
        <f t="shared" si="10"/>
        <v>0</v>
      </c>
      <c r="J148" s="199">
        <f t="shared" si="11"/>
        <v>5</v>
      </c>
    </row>
    <row r="149" spans="1:10" ht="12.75" customHeight="1" x14ac:dyDescent="0.2">
      <c r="A149" s="64" t="s">
        <v>483</v>
      </c>
      <c r="B149" s="197">
        <v>68</v>
      </c>
      <c r="C149" s="198">
        <v>1.8</v>
      </c>
      <c r="D149" s="198">
        <v>2.6</v>
      </c>
      <c r="E149" s="198">
        <v>5.7</v>
      </c>
      <c r="F149" s="198">
        <v>3.3</v>
      </c>
      <c r="G149" s="195">
        <f t="shared" si="8"/>
        <v>0</v>
      </c>
      <c r="H149" s="195">
        <f t="shared" si="9"/>
        <v>0</v>
      </c>
      <c r="I149" s="195">
        <f t="shared" si="10"/>
        <v>2</v>
      </c>
      <c r="J149" s="199">
        <f t="shared" si="11"/>
        <v>19</v>
      </c>
    </row>
    <row r="150" spans="1:10" ht="12.75" customHeight="1" x14ac:dyDescent="0.2">
      <c r="A150" s="64" t="s">
        <v>484</v>
      </c>
      <c r="B150" s="197">
        <v>10</v>
      </c>
      <c r="C150" s="198">
        <v>0.60000000000000009</v>
      </c>
      <c r="D150" s="198">
        <v>1.7000000000000002</v>
      </c>
      <c r="E150" s="198">
        <v>0.1</v>
      </c>
      <c r="F150" s="198">
        <v>1.5</v>
      </c>
      <c r="G150" s="195">
        <f t="shared" si="8"/>
        <v>0</v>
      </c>
      <c r="H150" s="195">
        <f t="shared" si="9"/>
        <v>0</v>
      </c>
      <c r="I150" s="195">
        <f t="shared" si="10"/>
        <v>0</v>
      </c>
      <c r="J150" s="199">
        <f t="shared" si="11"/>
        <v>3</v>
      </c>
    </row>
    <row r="151" spans="1:10" ht="12.75" customHeight="1" x14ac:dyDescent="0.2">
      <c r="A151" s="64" t="s">
        <v>485</v>
      </c>
      <c r="B151" s="197">
        <v>61</v>
      </c>
      <c r="C151" s="198">
        <v>13</v>
      </c>
      <c r="D151" s="198">
        <v>0</v>
      </c>
      <c r="E151" s="198">
        <v>1</v>
      </c>
      <c r="F151" s="198">
        <v>0</v>
      </c>
      <c r="G151" s="195">
        <f t="shared" si="8"/>
        <v>2</v>
      </c>
      <c r="H151" s="195">
        <f t="shared" si="9"/>
        <v>0</v>
      </c>
      <c r="I151" s="195">
        <f t="shared" si="10"/>
        <v>0</v>
      </c>
      <c r="J151" s="199">
        <f t="shared" si="11"/>
        <v>17</v>
      </c>
    </row>
    <row r="152" spans="1:10" ht="12.75" customHeight="1" x14ac:dyDescent="0.2">
      <c r="A152" s="64" t="s">
        <v>486</v>
      </c>
      <c r="B152" s="197">
        <v>33</v>
      </c>
      <c r="C152" s="198">
        <v>1.1000000000000001</v>
      </c>
      <c r="D152" s="198">
        <v>7.6</v>
      </c>
      <c r="E152" s="198">
        <v>0</v>
      </c>
      <c r="F152" s="198">
        <v>3.1</v>
      </c>
      <c r="G152" s="195">
        <f t="shared" si="8"/>
        <v>0</v>
      </c>
      <c r="H152" s="195">
        <f t="shared" si="9"/>
        <v>1</v>
      </c>
      <c r="I152" s="195">
        <f t="shared" si="10"/>
        <v>0</v>
      </c>
      <c r="J152" s="199">
        <f t="shared" si="11"/>
        <v>9</v>
      </c>
    </row>
    <row r="153" spans="1:10" ht="12.75" customHeight="1" x14ac:dyDescent="0.2">
      <c r="A153" s="64" t="s">
        <v>487</v>
      </c>
      <c r="B153" s="197">
        <v>140</v>
      </c>
      <c r="C153" s="198">
        <v>18.899999999999999</v>
      </c>
      <c r="D153" s="198">
        <v>0</v>
      </c>
      <c r="E153" s="198">
        <v>7.1</v>
      </c>
      <c r="F153" s="198">
        <v>0</v>
      </c>
      <c r="G153" s="195">
        <f t="shared" si="8"/>
        <v>3</v>
      </c>
      <c r="H153" s="195">
        <f t="shared" si="9"/>
        <v>0</v>
      </c>
      <c r="I153" s="195">
        <f t="shared" si="10"/>
        <v>2</v>
      </c>
      <c r="J153" s="199">
        <f t="shared" si="11"/>
        <v>39</v>
      </c>
    </row>
    <row r="154" spans="1:10" ht="12.75" customHeight="1" x14ac:dyDescent="0.2">
      <c r="A154" s="64" t="s">
        <v>488</v>
      </c>
      <c r="B154" s="197">
        <v>189</v>
      </c>
      <c r="C154" s="198">
        <v>3.5</v>
      </c>
      <c r="D154" s="198">
        <v>42.4</v>
      </c>
      <c r="E154" s="198">
        <v>1.8</v>
      </c>
      <c r="F154" s="198">
        <v>9</v>
      </c>
      <c r="G154" s="195">
        <f t="shared" si="8"/>
        <v>1</v>
      </c>
      <c r="H154" s="195">
        <f t="shared" si="9"/>
        <v>5</v>
      </c>
      <c r="I154" s="195">
        <f t="shared" si="10"/>
        <v>1</v>
      </c>
      <c r="J154" s="199">
        <f t="shared" si="11"/>
        <v>53</v>
      </c>
    </row>
    <row r="155" spans="1:10" ht="12.75" customHeight="1" x14ac:dyDescent="0.2">
      <c r="A155" s="64" t="s">
        <v>489</v>
      </c>
      <c r="B155" s="197">
        <v>349</v>
      </c>
      <c r="C155" s="198">
        <v>4.7</v>
      </c>
      <c r="D155" s="198">
        <v>80.900000000000006</v>
      </c>
      <c r="E155" s="198">
        <v>3</v>
      </c>
      <c r="F155" s="198">
        <v>13.1</v>
      </c>
      <c r="G155" s="195">
        <f t="shared" si="8"/>
        <v>1</v>
      </c>
      <c r="H155" s="195">
        <f t="shared" si="9"/>
        <v>9</v>
      </c>
      <c r="I155" s="195">
        <f t="shared" si="10"/>
        <v>1</v>
      </c>
      <c r="J155" s="199">
        <f t="shared" si="11"/>
        <v>97</v>
      </c>
    </row>
    <row r="156" spans="1:10" ht="12.75" customHeight="1" x14ac:dyDescent="0.2">
      <c r="A156" s="64" t="s">
        <v>490</v>
      </c>
      <c r="B156" s="197">
        <v>227</v>
      </c>
      <c r="C156" s="198">
        <v>16.8</v>
      </c>
      <c r="D156" s="198">
        <v>0</v>
      </c>
      <c r="E156" s="198">
        <v>17.8</v>
      </c>
      <c r="F156" s="198">
        <v>0</v>
      </c>
      <c r="G156" s="195">
        <f t="shared" si="8"/>
        <v>2</v>
      </c>
      <c r="H156" s="195">
        <f t="shared" si="9"/>
        <v>0</v>
      </c>
      <c r="I156" s="195">
        <f t="shared" si="10"/>
        <v>6</v>
      </c>
      <c r="J156" s="199">
        <f t="shared" si="11"/>
        <v>63</v>
      </c>
    </row>
    <row r="157" spans="1:10" ht="12.75" customHeight="1" x14ac:dyDescent="0.2">
      <c r="A157" s="64" t="s">
        <v>491</v>
      </c>
      <c r="B157" s="197">
        <v>332</v>
      </c>
      <c r="C157" s="198">
        <v>16.5</v>
      </c>
      <c r="D157" s="198">
        <v>0</v>
      </c>
      <c r="E157" s="198">
        <v>29.5</v>
      </c>
      <c r="F157" s="198">
        <v>0</v>
      </c>
      <c r="G157" s="195">
        <f t="shared" si="8"/>
        <v>2</v>
      </c>
      <c r="H157" s="195">
        <f t="shared" si="9"/>
        <v>0</v>
      </c>
      <c r="I157" s="195">
        <f t="shared" si="10"/>
        <v>10</v>
      </c>
      <c r="J157" s="199">
        <f t="shared" si="11"/>
        <v>92</v>
      </c>
    </row>
    <row r="158" spans="1:10" ht="12.75" customHeight="1" x14ac:dyDescent="0.2">
      <c r="A158" s="64" t="s">
        <v>492</v>
      </c>
      <c r="B158" s="197">
        <v>122</v>
      </c>
      <c r="C158" s="198">
        <v>17</v>
      </c>
      <c r="D158" s="198">
        <v>0</v>
      </c>
      <c r="E158" s="198">
        <v>6</v>
      </c>
      <c r="F158" s="198">
        <v>0</v>
      </c>
      <c r="G158" s="195">
        <f t="shared" si="8"/>
        <v>2</v>
      </c>
      <c r="H158" s="195">
        <f t="shared" si="9"/>
        <v>0</v>
      </c>
      <c r="I158" s="195">
        <f t="shared" si="10"/>
        <v>2</v>
      </c>
      <c r="J158" s="199">
        <f t="shared" si="11"/>
        <v>34</v>
      </c>
    </row>
    <row r="159" spans="1:10" ht="12.75" customHeight="1" x14ac:dyDescent="0.2">
      <c r="A159" s="64" t="s">
        <v>493</v>
      </c>
      <c r="B159" s="197">
        <v>113</v>
      </c>
      <c r="C159" s="198">
        <v>21.7</v>
      </c>
      <c r="D159" s="198">
        <v>0.5</v>
      </c>
      <c r="E159" s="198">
        <v>2.7</v>
      </c>
      <c r="F159" s="198">
        <v>0</v>
      </c>
      <c r="G159" s="195">
        <f t="shared" si="8"/>
        <v>3</v>
      </c>
      <c r="H159" s="195">
        <f t="shared" si="9"/>
        <v>0</v>
      </c>
      <c r="I159" s="195">
        <f t="shared" si="10"/>
        <v>1</v>
      </c>
      <c r="J159" s="199">
        <f t="shared" si="11"/>
        <v>31</v>
      </c>
    </row>
    <row r="160" spans="1:10" ht="12.75" customHeight="1" x14ac:dyDescent="0.2">
      <c r="A160" s="64" t="s">
        <v>494</v>
      </c>
      <c r="B160" s="197">
        <v>146</v>
      </c>
      <c r="C160" s="198">
        <v>18.7</v>
      </c>
      <c r="D160" s="198">
        <v>0.60000000000000009</v>
      </c>
      <c r="E160" s="198">
        <v>7.7</v>
      </c>
      <c r="F160" s="198">
        <v>0</v>
      </c>
      <c r="G160" s="195">
        <f t="shared" si="8"/>
        <v>3</v>
      </c>
      <c r="H160" s="195">
        <f t="shared" si="9"/>
        <v>0</v>
      </c>
      <c r="I160" s="195">
        <f t="shared" si="10"/>
        <v>3</v>
      </c>
      <c r="J160" s="199">
        <f t="shared" si="11"/>
        <v>41</v>
      </c>
    </row>
    <row r="161" spans="1:10" ht="12.75" customHeight="1" x14ac:dyDescent="0.2">
      <c r="A161" s="64" t="s">
        <v>495</v>
      </c>
      <c r="B161" s="197">
        <v>145</v>
      </c>
      <c r="C161" s="198">
        <v>22.4</v>
      </c>
      <c r="D161" s="198">
        <v>5.3</v>
      </c>
      <c r="E161" s="198">
        <v>4</v>
      </c>
      <c r="F161" s="198">
        <v>0</v>
      </c>
      <c r="G161" s="195">
        <f t="shared" si="8"/>
        <v>3</v>
      </c>
      <c r="H161" s="195">
        <f t="shared" si="9"/>
        <v>1</v>
      </c>
      <c r="I161" s="195">
        <f t="shared" si="10"/>
        <v>1</v>
      </c>
      <c r="J161" s="199">
        <f t="shared" si="11"/>
        <v>40</v>
      </c>
    </row>
    <row r="162" spans="1:10" ht="12.75" customHeight="1" x14ac:dyDescent="0.2">
      <c r="A162" s="64" t="s">
        <v>496</v>
      </c>
      <c r="B162" s="197">
        <v>252</v>
      </c>
      <c r="C162" s="198">
        <v>18.899999999999999</v>
      </c>
      <c r="D162" s="198">
        <v>1.9</v>
      </c>
      <c r="E162" s="198">
        <v>18.8</v>
      </c>
      <c r="F162" s="198">
        <v>0</v>
      </c>
      <c r="G162" s="195">
        <f t="shared" si="8"/>
        <v>3</v>
      </c>
      <c r="H162" s="195">
        <f t="shared" si="9"/>
        <v>0</v>
      </c>
      <c r="I162" s="195">
        <f t="shared" si="10"/>
        <v>6</v>
      </c>
      <c r="J162" s="199">
        <f t="shared" si="11"/>
        <v>70</v>
      </c>
    </row>
    <row r="163" spans="1:10" ht="12.75" customHeight="1" x14ac:dyDescent="0.2">
      <c r="A163" s="64" t="s">
        <v>497</v>
      </c>
      <c r="B163" s="197">
        <v>25</v>
      </c>
      <c r="C163" s="198">
        <v>3.2</v>
      </c>
      <c r="D163" s="198">
        <v>2.7</v>
      </c>
      <c r="E163" s="198">
        <v>0.2</v>
      </c>
      <c r="F163" s="198">
        <v>2.4</v>
      </c>
      <c r="G163" s="195">
        <f t="shared" si="8"/>
        <v>0</v>
      </c>
      <c r="H163" s="195">
        <f t="shared" si="9"/>
        <v>0</v>
      </c>
      <c r="I163" s="195">
        <f t="shared" si="10"/>
        <v>0</v>
      </c>
      <c r="J163" s="199">
        <f t="shared" si="11"/>
        <v>7</v>
      </c>
    </row>
    <row r="164" spans="1:10" ht="12.75" customHeight="1" x14ac:dyDescent="0.2">
      <c r="A164" s="64" t="s">
        <v>498</v>
      </c>
      <c r="B164" s="197">
        <v>37</v>
      </c>
      <c r="C164" s="198">
        <v>4.2</v>
      </c>
      <c r="D164" s="198">
        <v>4.3</v>
      </c>
      <c r="E164" s="198">
        <v>0.5</v>
      </c>
      <c r="F164" s="198">
        <v>5.2</v>
      </c>
      <c r="G164" s="195">
        <f t="shared" si="8"/>
        <v>1</v>
      </c>
      <c r="H164" s="195">
        <f t="shared" si="9"/>
        <v>0</v>
      </c>
      <c r="I164" s="195">
        <f t="shared" si="10"/>
        <v>0</v>
      </c>
      <c r="J164" s="199">
        <f t="shared" si="11"/>
        <v>10</v>
      </c>
    </row>
    <row r="165" spans="1:10" ht="12.75" customHeight="1" x14ac:dyDescent="0.2">
      <c r="A165" s="64" t="s">
        <v>499</v>
      </c>
      <c r="B165" s="197">
        <v>24</v>
      </c>
      <c r="C165" s="198">
        <v>3.4</v>
      </c>
      <c r="D165" s="198">
        <v>2</v>
      </c>
      <c r="E165" s="198">
        <v>0.30000000000000004</v>
      </c>
      <c r="F165" s="198">
        <v>3.1</v>
      </c>
      <c r="G165" s="195">
        <f t="shared" si="8"/>
        <v>0</v>
      </c>
      <c r="H165" s="195">
        <f t="shared" si="9"/>
        <v>0</v>
      </c>
      <c r="I165" s="195">
        <f t="shared" si="10"/>
        <v>0</v>
      </c>
      <c r="J165" s="199">
        <f t="shared" si="11"/>
        <v>7</v>
      </c>
    </row>
    <row r="166" spans="1:10" ht="12.75" customHeight="1" x14ac:dyDescent="0.2">
      <c r="A166" s="64" t="s">
        <v>500</v>
      </c>
      <c r="B166" s="197">
        <v>20</v>
      </c>
      <c r="C166" s="198">
        <v>1.9</v>
      </c>
      <c r="D166" s="198">
        <v>2.7</v>
      </c>
      <c r="E166" s="198">
        <v>0.2</v>
      </c>
      <c r="F166" s="198">
        <v>1</v>
      </c>
      <c r="G166" s="195">
        <f t="shared" si="8"/>
        <v>0</v>
      </c>
      <c r="H166" s="195">
        <f t="shared" si="9"/>
        <v>0</v>
      </c>
      <c r="I166" s="195">
        <f t="shared" si="10"/>
        <v>0</v>
      </c>
      <c r="J166" s="199">
        <f t="shared" si="11"/>
        <v>6</v>
      </c>
    </row>
    <row r="167" spans="1:10" ht="12.75" customHeight="1" x14ac:dyDescent="0.2">
      <c r="A167" s="64" t="s">
        <v>501</v>
      </c>
      <c r="B167" s="197">
        <v>19</v>
      </c>
      <c r="C167" s="198">
        <v>2.1</v>
      </c>
      <c r="D167" s="198">
        <v>2.5</v>
      </c>
      <c r="E167" s="198">
        <v>0.1</v>
      </c>
      <c r="F167" s="198">
        <v>2.9</v>
      </c>
      <c r="G167" s="195">
        <f t="shared" si="8"/>
        <v>0</v>
      </c>
      <c r="H167" s="195">
        <f t="shared" si="9"/>
        <v>0</v>
      </c>
      <c r="I167" s="195">
        <f t="shared" si="10"/>
        <v>0</v>
      </c>
      <c r="J167" s="199">
        <f t="shared" si="11"/>
        <v>5</v>
      </c>
    </row>
    <row r="168" spans="1:10" ht="12.75" customHeight="1" x14ac:dyDescent="0.2">
      <c r="A168" s="64" t="s">
        <v>502</v>
      </c>
      <c r="B168" s="197">
        <v>56</v>
      </c>
      <c r="C168" s="198">
        <v>4.3</v>
      </c>
      <c r="D168" s="198">
        <v>7.2</v>
      </c>
      <c r="E168" s="198">
        <v>1.4</v>
      </c>
      <c r="F168" s="198">
        <v>8.1</v>
      </c>
      <c r="G168" s="195">
        <f t="shared" si="8"/>
        <v>1</v>
      </c>
      <c r="H168" s="195">
        <f t="shared" si="9"/>
        <v>1</v>
      </c>
      <c r="I168" s="195">
        <f t="shared" si="10"/>
        <v>0</v>
      </c>
      <c r="J168" s="199">
        <f t="shared" si="11"/>
        <v>16</v>
      </c>
    </row>
    <row r="169" spans="1:10" ht="12.75" customHeight="1" x14ac:dyDescent="0.2">
      <c r="A169" s="64" t="s">
        <v>503</v>
      </c>
      <c r="B169" s="197">
        <v>334</v>
      </c>
      <c r="C169" s="198">
        <v>21.8</v>
      </c>
      <c r="D169" s="198">
        <v>54.3</v>
      </c>
      <c r="E169" s="198">
        <v>4.9000000000000004</v>
      </c>
      <c r="F169" s="198">
        <v>13.8</v>
      </c>
      <c r="G169" s="195">
        <f t="shared" si="8"/>
        <v>3</v>
      </c>
      <c r="H169" s="195">
        <f t="shared" si="9"/>
        <v>6</v>
      </c>
      <c r="I169" s="195">
        <f t="shared" si="10"/>
        <v>2</v>
      </c>
      <c r="J169" s="199">
        <f t="shared" si="11"/>
        <v>93</v>
      </c>
    </row>
    <row r="170" spans="1:10" ht="12.75" customHeight="1" x14ac:dyDescent="0.2">
      <c r="A170" s="64" t="s">
        <v>504</v>
      </c>
      <c r="B170" s="197">
        <v>187</v>
      </c>
      <c r="C170" s="198">
        <v>0.1</v>
      </c>
      <c r="D170" s="198">
        <v>49.4</v>
      </c>
      <c r="E170" s="198">
        <v>0.2</v>
      </c>
      <c r="F170" s="198">
        <v>3.3</v>
      </c>
      <c r="G170" s="195">
        <f t="shared" si="8"/>
        <v>0</v>
      </c>
      <c r="H170" s="195">
        <f t="shared" si="9"/>
        <v>5</v>
      </c>
      <c r="I170" s="195">
        <f t="shared" si="10"/>
        <v>0</v>
      </c>
      <c r="J170" s="199">
        <f t="shared" si="11"/>
        <v>52</v>
      </c>
    </row>
    <row r="171" spans="1:10" ht="12.75" customHeight="1" x14ac:dyDescent="0.2">
      <c r="A171" s="64" t="s">
        <v>505</v>
      </c>
      <c r="B171" s="197">
        <v>127</v>
      </c>
      <c r="C171" s="198">
        <v>15.8</v>
      </c>
      <c r="D171" s="198">
        <v>0.7</v>
      </c>
      <c r="E171" s="198">
        <v>6.8</v>
      </c>
      <c r="F171" s="198">
        <v>0</v>
      </c>
      <c r="G171" s="195">
        <f t="shared" si="8"/>
        <v>2</v>
      </c>
      <c r="H171" s="195">
        <f t="shared" si="9"/>
        <v>0</v>
      </c>
      <c r="I171" s="195">
        <f t="shared" si="10"/>
        <v>2</v>
      </c>
      <c r="J171" s="199">
        <f t="shared" si="11"/>
        <v>35</v>
      </c>
    </row>
    <row r="172" spans="1:10" ht="12.75" customHeight="1" x14ac:dyDescent="0.2">
      <c r="A172" s="64" t="s">
        <v>506</v>
      </c>
      <c r="B172" s="197">
        <v>342</v>
      </c>
      <c r="C172" s="198">
        <v>10.7</v>
      </c>
      <c r="D172" s="198">
        <v>74.900000000000006</v>
      </c>
      <c r="E172" s="198">
        <v>2</v>
      </c>
      <c r="F172" s="198">
        <v>11.6</v>
      </c>
      <c r="G172" s="195">
        <f t="shared" si="8"/>
        <v>2</v>
      </c>
      <c r="H172" s="195">
        <f t="shared" si="9"/>
        <v>8</v>
      </c>
      <c r="I172" s="195">
        <f t="shared" si="10"/>
        <v>1</v>
      </c>
      <c r="J172" s="199">
        <f t="shared" si="11"/>
        <v>95</v>
      </c>
    </row>
    <row r="173" spans="1:10" ht="12.75" customHeight="1" x14ac:dyDescent="0.2">
      <c r="A173" s="64" t="s">
        <v>507</v>
      </c>
      <c r="B173" s="197">
        <v>80</v>
      </c>
      <c r="C173" s="198">
        <v>17.899999999999999</v>
      </c>
      <c r="D173" s="198">
        <v>0.60000000000000009</v>
      </c>
      <c r="E173" s="198">
        <v>0.7</v>
      </c>
      <c r="F173" s="198">
        <v>0</v>
      </c>
      <c r="G173" s="195">
        <f t="shared" si="8"/>
        <v>3</v>
      </c>
      <c r="H173" s="195">
        <f t="shared" si="9"/>
        <v>0</v>
      </c>
      <c r="I173" s="195">
        <f t="shared" si="10"/>
        <v>0</v>
      </c>
      <c r="J173" s="199">
        <f t="shared" si="11"/>
        <v>22</v>
      </c>
    </row>
    <row r="174" spans="1:10" ht="12.75" customHeight="1" x14ac:dyDescent="0.2">
      <c r="A174" s="64" t="s">
        <v>508</v>
      </c>
      <c r="B174" s="197">
        <v>125</v>
      </c>
      <c r="C174" s="198">
        <v>15.6</v>
      </c>
      <c r="D174" s="198">
        <v>0.60000000000000009</v>
      </c>
      <c r="E174" s="198">
        <v>6.7</v>
      </c>
      <c r="F174" s="198">
        <v>0</v>
      </c>
      <c r="G174" s="195">
        <f t="shared" si="8"/>
        <v>2</v>
      </c>
      <c r="H174" s="195">
        <f t="shared" si="9"/>
        <v>0</v>
      </c>
      <c r="I174" s="195">
        <f t="shared" si="10"/>
        <v>2</v>
      </c>
      <c r="J174" s="199">
        <f t="shared" si="11"/>
        <v>35</v>
      </c>
    </row>
    <row r="175" spans="1:10" ht="12.75" customHeight="1" x14ac:dyDescent="0.2">
      <c r="A175" s="64" t="s">
        <v>509</v>
      </c>
      <c r="B175" s="197">
        <v>88</v>
      </c>
      <c r="C175" s="198">
        <v>17</v>
      </c>
      <c r="D175" s="198">
        <v>0.60000000000000009</v>
      </c>
      <c r="E175" s="198">
        <v>2</v>
      </c>
      <c r="F175" s="198">
        <v>0</v>
      </c>
      <c r="G175" s="195">
        <f t="shared" si="8"/>
        <v>2</v>
      </c>
      <c r="H175" s="195">
        <f t="shared" si="9"/>
        <v>0</v>
      </c>
      <c r="I175" s="195">
        <f t="shared" si="10"/>
        <v>1</v>
      </c>
      <c r="J175" s="199">
        <f t="shared" si="11"/>
        <v>24</v>
      </c>
    </row>
    <row r="176" spans="1:10" ht="12.75" customHeight="1" x14ac:dyDescent="0.2">
      <c r="A176" s="64" t="s">
        <v>510</v>
      </c>
      <c r="B176" s="197">
        <v>268</v>
      </c>
      <c r="C176" s="198">
        <v>17.5</v>
      </c>
      <c r="D176" s="198">
        <v>0</v>
      </c>
      <c r="E176" s="198">
        <v>22</v>
      </c>
      <c r="F176" s="198">
        <v>0</v>
      </c>
      <c r="G176" s="195">
        <f t="shared" si="8"/>
        <v>3</v>
      </c>
      <c r="H176" s="195">
        <f t="shared" si="9"/>
        <v>0</v>
      </c>
      <c r="I176" s="195">
        <f t="shared" si="10"/>
        <v>7</v>
      </c>
      <c r="J176" s="199">
        <f t="shared" si="11"/>
        <v>74</v>
      </c>
    </row>
    <row r="177" spans="1:10" ht="12.75" customHeight="1" x14ac:dyDescent="0.2">
      <c r="A177" s="64" t="s">
        <v>511</v>
      </c>
      <c r="B177" s="197">
        <v>14</v>
      </c>
      <c r="C177" s="198">
        <v>0.7</v>
      </c>
      <c r="D177" s="198">
        <v>1.8</v>
      </c>
      <c r="E177" s="198">
        <v>0.5</v>
      </c>
      <c r="F177" s="198">
        <v>0.60000000000000009</v>
      </c>
      <c r="G177" s="195">
        <f t="shared" si="8"/>
        <v>0</v>
      </c>
      <c r="H177" s="195">
        <f t="shared" si="9"/>
        <v>0</v>
      </c>
      <c r="I177" s="195">
        <f t="shared" si="10"/>
        <v>0</v>
      </c>
      <c r="J177" s="199">
        <f t="shared" si="11"/>
        <v>4</v>
      </c>
    </row>
    <row r="178" spans="1:10" ht="12.75" customHeight="1" x14ac:dyDescent="0.2">
      <c r="A178" s="64" t="s">
        <v>512</v>
      </c>
      <c r="B178" s="197">
        <v>14</v>
      </c>
      <c r="C178" s="198">
        <v>0.9</v>
      </c>
      <c r="D178" s="198">
        <v>2.6</v>
      </c>
      <c r="E178" s="198">
        <v>0.1</v>
      </c>
      <c r="F178" s="198">
        <v>1.2</v>
      </c>
      <c r="G178" s="195">
        <f t="shared" si="8"/>
        <v>0</v>
      </c>
      <c r="H178" s="195">
        <f t="shared" si="9"/>
        <v>0</v>
      </c>
      <c r="I178" s="195">
        <f t="shared" si="10"/>
        <v>0</v>
      </c>
      <c r="J178" s="199">
        <f t="shared" si="11"/>
        <v>4</v>
      </c>
    </row>
    <row r="179" spans="1:10" ht="12.75" customHeight="1" x14ac:dyDescent="0.2">
      <c r="A179" s="64" t="s">
        <v>513</v>
      </c>
      <c r="B179" s="197">
        <v>14</v>
      </c>
      <c r="C179" s="198">
        <v>0.9</v>
      </c>
      <c r="D179" s="198">
        <v>2.6</v>
      </c>
      <c r="E179" s="198">
        <v>0.1</v>
      </c>
      <c r="F179" s="198">
        <v>1.2</v>
      </c>
      <c r="G179" s="195">
        <f t="shared" si="8"/>
        <v>0</v>
      </c>
      <c r="H179" s="195">
        <f t="shared" si="9"/>
        <v>0</v>
      </c>
      <c r="I179" s="195">
        <f t="shared" si="10"/>
        <v>0</v>
      </c>
      <c r="J179" s="199">
        <f t="shared" si="11"/>
        <v>4</v>
      </c>
    </row>
    <row r="180" spans="1:10" ht="12.75" customHeight="1" x14ac:dyDescent="0.2">
      <c r="A180" s="64" t="s">
        <v>514</v>
      </c>
      <c r="B180" s="197">
        <v>76</v>
      </c>
      <c r="C180" s="198">
        <v>0.30000000000000004</v>
      </c>
      <c r="D180" s="198">
        <v>1.4</v>
      </c>
      <c r="E180" s="198">
        <v>0</v>
      </c>
      <c r="F180" s="198">
        <v>0</v>
      </c>
      <c r="G180" s="195">
        <f t="shared" si="8"/>
        <v>0</v>
      </c>
      <c r="H180" s="195">
        <f t="shared" si="9"/>
        <v>0</v>
      </c>
      <c r="I180" s="195">
        <f t="shared" si="10"/>
        <v>0</v>
      </c>
      <c r="J180" s="199">
        <f t="shared" si="11"/>
        <v>21</v>
      </c>
    </row>
    <row r="181" spans="1:10" ht="12.75" customHeight="1" x14ac:dyDescent="0.2">
      <c r="A181" s="64" t="s">
        <v>515</v>
      </c>
      <c r="B181" s="197">
        <v>381</v>
      </c>
      <c r="C181" s="198">
        <v>25</v>
      </c>
      <c r="D181" s="198">
        <v>0.5</v>
      </c>
      <c r="E181" s="198">
        <v>31</v>
      </c>
      <c r="F181" s="198">
        <v>0</v>
      </c>
      <c r="G181" s="195">
        <f t="shared" si="8"/>
        <v>4</v>
      </c>
      <c r="H181" s="195">
        <f t="shared" si="9"/>
        <v>0</v>
      </c>
      <c r="I181" s="195">
        <f t="shared" si="10"/>
        <v>10</v>
      </c>
      <c r="J181" s="199">
        <f t="shared" si="11"/>
        <v>106</v>
      </c>
    </row>
    <row r="182" spans="1:10" ht="12.75" customHeight="1" x14ac:dyDescent="0.2">
      <c r="A182" s="64" t="s">
        <v>516</v>
      </c>
      <c r="B182" s="197">
        <v>255</v>
      </c>
      <c r="C182" s="198">
        <v>0</v>
      </c>
      <c r="D182" s="198">
        <v>32.6</v>
      </c>
      <c r="E182" s="198">
        <v>0</v>
      </c>
      <c r="F182" s="198">
        <v>0</v>
      </c>
      <c r="G182" s="195">
        <f t="shared" si="8"/>
        <v>0</v>
      </c>
      <c r="H182" s="195">
        <f t="shared" si="9"/>
        <v>4</v>
      </c>
      <c r="I182" s="195">
        <f t="shared" si="10"/>
        <v>0</v>
      </c>
      <c r="J182" s="199">
        <f t="shared" si="11"/>
        <v>71</v>
      </c>
    </row>
    <row r="183" spans="1:10" ht="12.75" customHeight="1" x14ac:dyDescent="0.2">
      <c r="A183" s="64" t="s">
        <v>517</v>
      </c>
      <c r="B183" s="197">
        <v>523</v>
      </c>
      <c r="C183" s="198">
        <v>40.799999999999997</v>
      </c>
      <c r="D183" s="198">
        <v>0</v>
      </c>
      <c r="E183" s="198">
        <v>40</v>
      </c>
      <c r="F183" s="198">
        <v>0</v>
      </c>
      <c r="G183" s="195">
        <f t="shared" si="8"/>
        <v>6</v>
      </c>
      <c r="H183" s="195">
        <f t="shared" si="9"/>
        <v>0</v>
      </c>
      <c r="I183" s="195">
        <f t="shared" si="10"/>
        <v>13</v>
      </c>
      <c r="J183" s="199">
        <f t="shared" si="11"/>
        <v>145</v>
      </c>
    </row>
    <row r="184" spans="1:10" ht="12.75" customHeight="1" x14ac:dyDescent="0.2">
      <c r="A184" s="64" t="s">
        <v>518</v>
      </c>
      <c r="B184" s="197">
        <v>10</v>
      </c>
      <c r="C184" s="198">
        <v>1.4</v>
      </c>
      <c r="D184" s="198">
        <v>0.7</v>
      </c>
      <c r="E184" s="198">
        <v>0.2</v>
      </c>
      <c r="F184" s="198">
        <v>3.6</v>
      </c>
      <c r="G184" s="195">
        <f t="shared" si="8"/>
        <v>0</v>
      </c>
      <c r="H184" s="195">
        <f t="shared" si="9"/>
        <v>0</v>
      </c>
      <c r="I184" s="195">
        <f t="shared" si="10"/>
        <v>0</v>
      </c>
      <c r="J184" s="199">
        <f t="shared" si="11"/>
        <v>3</v>
      </c>
    </row>
    <row r="185" spans="1:10" ht="12.75" customHeight="1" x14ac:dyDescent="0.2">
      <c r="A185" s="64" t="s">
        <v>519</v>
      </c>
      <c r="B185" s="197">
        <v>24</v>
      </c>
      <c r="C185" s="198">
        <v>1.8</v>
      </c>
      <c r="D185" s="198">
        <v>3.2</v>
      </c>
      <c r="E185" s="198">
        <v>0.5</v>
      </c>
      <c r="F185" s="198">
        <v>3.1</v>
      </c>
      <c r="G185" s="195">
        <f t="shared" si="8"/>
        <v>0</v>
      </c>
      <c r="H185" s="195">
        <f t="shared" si="9"/>
        <v>0</v>
      </c>
      <c r="I185" s="195">
        <f t="shared" si="10"/>
        <v>0</v>
      </c>
      <c r="J185" s="199">
        <f t="shared" si="11"/>
        <v>7</v>
      </c>
    </row>
    <row r="186" spans="1:10" ht="12.75" customHeight="1" x14ac:dyDescent="0.2">
      <c r="A186" s="64" t="s">
        <v>520</v>
      </c>
      <c r="B186" s="197">
        <v>12</v>
      </c>
      <c r="C186" s="198">
        <v>1.2</v>
      </c>
      <c r="D186" s="198">
        <v>1.7000000000000002</v>
      </c>
      <c r="E186" s="198">
        <v>0.1</v>
      </c>
      <c r="F186" s="198">
        <v>3.6</v>
      </c>
      <c r="G186" s="195">
        <f t="shared" si="8"/>
        <v>0</v>
      </c>
      <c r="H186" s="195">
        <f t="shared" si="9"/>
        <v>0</v>
      </c>
      <c r="I186" s="195">
        <f t="shared" si="10"/>
        <v>0</v>
      </c>
      <c r="J186" s="199">
        <f t="shared" si="11"/>
        <v>3</v>
      </c>
    </row>
    <row r="187" spans="1:10" ht="12.75" customHeight="1" x14ac:dyDescent="0.2">
      <c r="A187" s="64" t="s">
        <v>521</v>
      </c>
      <c r="B187" s="197">
        <v>17</v>
      </c>
      <c r="C187" s="198">
        <v>0.7</v>
      </c>
      <c r="D187" s="198">
        <v>3.2</v>
      </c>
      <c r="E187" s="198">
        <v>0.30000000000000004</v>
      </c>
      <c r="F187" s="198">
        <v>0.60000000000000009</v>
      </c>
      <c r="G187" s="195">
        <f t="shared" si="8"/>
        <v>0</v>
      </c>
      <c r="H187" s="195">
        <f t="shared" si="9"/>
        <v>0</v>
      </c>
      <c r="I187" s="195">
        <f t="shared" si="10"/>
        <v>0</v>
      </c>
      <c r="J187" s="199">
        <f t="shared" si="11"/>
        <v>5</v>
      </c>
    </row>
    <row r="188" spans="1:10" ht="12.75" customHeight="1" x14ac:dyDescent="0.2">
      <c r="A188" s="64" t="s">
        <v>522</v>
      </c>
      <c r="B188" s="197">
        <v>38</v>
      </c>
      <c r="C188" s="198">
        <v>0.8</v>
      </c>
      <c r="D188" s="198">
        <v>9</v>
      </c>
      <c r="E188" s="198">
        <v>0.1</v>
      </c>
      <c r="F188" s="198">
        <v>1.3</v>
      </c>
      <c r="G188" s="195">
        <f t="shared" si="8"/>
        <v>0</v>
      </c>
      <c r="H188" s="195">
        <f t="shared" si="9"/>
        <v>1</v>
      </c>
      <c r="I188" s="195">
        <f t="shared" si="10"/>
        <v>0</v>
      </c>
      <c r="J188" s="199">
        <f t="shared" si="11"/>
        <v>11</v>
      </c>
    </row>
    <row r="189" spans="1:10" ht="12.75" customHeight="1" x14ac:dyDescent="0.2">
      <c r="A189" s="64" t="s">
        <v>523</v>
      </c>
      <c r="B189" s="197">
        <v>565</v>
      </c>
      <c r="C189" s="198">
        <v>8.9</v>
      </c>
      <c r="D189" s="198">
        <v>50.8</v>
      </c>
      <c r="E189" s="198">
        <v>37.6</v>
      </c>
      <c r="F189" s="198">
        <v>0.8</v>
      </c>
      <c r="G189" s="195">
        <f t="shared" si="8"/>
        <v>1</v>
      </c>
      <c r="H189" s="195">
        <f t="shared" si="9"/>
        <v>6</v>
      </c>
      <c r="I189" s="195">
        <f t="shared" si="10"/>
        <v>13</v>
      </c>
      <c r="J189" s="199">
        <f t="shared" si="11"/>
        <v>157</v>
      </c>
    </row>
    <row r="190" spans="1:10" ht="12.75" customHeight="1" x14ac:dyDescent="0.2">
      <c r="A190" s="64" t="s">
        <v>524</v>
      </c>
      <c r="B190" s="197">
        <v>529</v>
      </c>
      <c r="C190" s="198">
        <v>8</v>
      </c>
      <c r="D190" s="198">
        <v>58.3</v>
      </c>
      <c r="E190" s="198">
        <v>30.9</v>
      </c>
      <c r="F190" s="198">
        <v>0.8</v>
      </c>
      <c r="G190" s="195">
        <f t="shared" si="8"/>
        <v>1</v>
      </c>
      <c r="H190" s="195">
        <f t="shared" si="9"/>
        <v>6</v>
      </c>
      <c r="I190" s="195">
        <f t="shared" si="10"/>
        <v>10</v>
      </c>
      <c r="J190" s="199">
        <f t="shared" si="11"/>
        <v>147</v>
      </c>
    </row>
    <row r="191" spans="1:10" ht="12.75" customHeight="1" x14ac:dyDescent="0.2">
      <c r="A191" s="64" t="s">
        <v>525</v>
      </c>
      <c r="B191" s="197">
        <v>571</v>
      </c>
      <c r="C191" s="198">
        <v>9.3000000000000007</v>
      </c>
      <c r="D191" s="198">
        <v>45.9</v>
      </c>
      <c r="E191" s="198">
        <v>40.1</v>
      </c>
      <c r="F191" s="198">
        <v>1.4</v>
      </c>
      <c r="G191" s="195">
        <f t="shared" si="8"/>
        <v>1</v>
      </c>
      <c r="H191" s="195">
        <f t="shared" si="9"/>
        <v>5</v>
      </c>
      <c r="I191" s="195">
        <f t="shared" si="10"/>
        <v>13</v>
      </c>
      <c r="J191" s="199">
        <f t="shared" si="11"/>
        <v>159</v>
      </c>
    </row>
    <row r="192" spans="1:10" ht="12.75" customHeight="1" x14ac:dyDescent="0.2">
      <c r="A192" s="64" t="s">
        <v>526</v>
      </c>
      <c r="B192" s="197">
        <v>542</v>
      </c>
      <c r="C192" s="198">
        <v>5.8</v>
      </c>
      <c r="D192" s="198">
        <v>56.7</v>
      </c>
      <c r="E192" s="198">
        <v>34</v>
      </c>
      <c r="F192" s="198">
        <v>1.4</v>
      </c>
      <c r="G192" s="195">
        <f t="shared" si="8"/>
        <v>1</v>
      </c>
      <c r="H192" s="195">
        <f t="shared" si="9"/>
        <v>6</v>
      </c>
      <c r="I192" s="195">
        <f t="shared" si="10"/>
        <v>11</v>
      </c>
      <c r="J192" s="199">
        <f t="shared" si="11"/>
        <v>151</v>
      </c>
    </row>
    <row r="193" spans="1:10" ht="12.75" customHeight="1" x14ac:dyDescent="0.2">
      <c r="A193" s="64" t="s">
        <v>527</v>
      </c>
      <c r="B193" s="197">
        <v>509</v>
      </c>
      <c r="C193" s="198">
        <v>13.1</v>
      </c>
      <c r="D193" s="198">
        <v>52.7</v>
      </c>
      <c r="E193" s="198">
        <v>28.8</v>
      </c>
      <c r="F193" s="198">
        <v>2.5</v>
      </c>
      <c r="G193" s="195">
        <f t="shared" si="8"/>
        <v>2</v>
      </c>
      <c r="H193" s="195">
        <f t="shared" si="9"/>
        <v>6</v>
      </c>
      <c r="I193" s="195">
        <f t="shared" si="10"/>
        <v>10</v>
      </c>
      <c r="J193" s="199">
        <f t="shared" si="11"/>
        <v>141</v>
      </c>
    </row>
    <row r="194" spans="1:10" ht="12.75" customHeight="1" x14ac:dyDescent="0.2">
      <c r="A194" s="64" t="s">
        <v>528</v>
      </c>
      <c r="B194" s="197">
        <v>26</v>
      </c>
      <c r="C194" s="198">
        <v>1</v>
      </c>
      <c r="D194" s="198">
        <v>5.7</v>
      </c>
      <c r="E194" s="198">
        <v>0.1</v>
      </c>
      <c r="F194" s="198">
        <v>1.1000000000000001</v>
      </c>
      <c r="G194" s="195">
        <f t="shared" si="8"/>
        <v>0</v>
      </c>
      <c r="H194" s="195">
        <f t="shared" si="9"/>
        <v>1</v>
      </c>
      <c r="I194" s="195">
        <f t="shared" si="10"/>
        <v>0</v>
      </c>
      <c r="J194" s="199">
        <f t="shared" si="11"/>
        <v>7</v>
      </c>
    </row>
    <row r="195" spans="1:10" ht="12.75" customHeight="1" x14ac:dyDescent="0.2">
      <c r="A195" s="64" t="s">
        <v>529</v>
      </c>
      <c r="B195" s="197">
        <v>313</v>
      </c>
      <c r="C195" s="198">
        <v>10.199999999999999</v>
      </c>
      <c r="D195" s="198">
        <v>68.599999999999994</v>
      </c>
      <c r="E195" s="198">
        <v>1.7000000000000002</v>
      </c>
      <c r="F195" s="198">
        <v>13</v>
      </c>
      <c r="G195" s="195">
        <f t="shared" ref="G195:G258" si="12">ROUND(C195/7,0)</f>
        <v>1</v>
      </c>
      <c r="H195" s="195">
        <f t="shared" ref="H195:H258" si="13">ROUND(D195/9,0)</f>
        <v>8</v>
      </c>
      <c r="I195" s="195">
        <f t="shared" ref="I195:I258" si="14">ROUND(E195/3,0)</f>
        <v>1</v>
      </c>
      <c r="J195" s="199">
        <f t="shared" ref="J195:J258" si="15">ROUND(B195/3.6,0)</f>
        <v>87</v>
      </c>
    </row>
    <row r="196" spans="1:10" ht="12.75" customHeight="1" x14ac:dyDescent="0.2">
      <c r="A196" s="64" t="s">
        <v>530</v>
      </c>
      <c r="B196" s="197">
        <v>38</v>
      </c>
      <c r="C196" s="198">
        <v>1.3</v>
      </c>
      <c r="D196" s="198">
        <v>8.5</v>
      </c>
      <c r="E196" s="198">
        <v>0.1</v>
      </c>
      <c r="F196" s="198">
        <v>1.7000000000000002</v>
      </c>
      <c r="G196" s="195">
        <f t="shared" si="12"/>
        <v>0</v>
      </c>
      <c r="H196" s="195">
        <f t="shared" si="13"/>
        <v>1</v>
      </c>
      <c r="I196" s="195">
        <f t="shared" si="14"/>
        <v>0</v>
      </c>
      <c r="J196" s="199">
        <f t="shared" si="15"/>
        <v>11</v>
      </c>
    </row>
    <row r="197" spans="1:10" ht="12.75" customHeight="1" x14ac:dyDescent="0.2">
      <c r="A197" s="64" t="s">
        <v>531</v>
      </c>
      <c r="B197" s="197">
        <v>24</v>
      </c>
      <c r="C197" s="198">
        <v>0.9</v>
      </c>
      <c r="D197" s="198">
        <v>4.9000000000000004</v>
      </c>
      <c r="E197" s="198">
        <v>0.2</v>
      </c>
      <c r="F197" s="198">
        <v>1.3</v>
      </c>
      <c r="G197" s="195">
        <f t="shared" si="12"/>
        <v>0</v>
      </c>
      <c r="H197" s="195">
        <f t="shared" si="13"/>
        <v>1</v>
      </c>
      <c r="I197" s="195">
        <f t="shared" si="14"/>
        <v>0</v>
      </c>
      <c r="J197" s="199">
        <f t="shared" si="15"/>
        <v>7</v>
      </c>
    </row>
    <row r="198" spans="1:10" ht="12.75" customHeight="1" x14ac:dyDescent="0.2">
      <c r="A198" s="64" t="s">
        <v>532</v>
      </c>
      <c r="B198" s="197">
        <v>39</v>
      </c>
      <c r="C198" s="198">
        <v>0</v>
      </c>
      <c r="D198" s="198">
        <v>10.5</v>
      </c>
      <c r="E198" s="198">
        <v>0</v>
      </c>
      <c r="F198" s="198">
        <v>0</v>
      </c>
      <c r="G198" s="195">
        <f t="shared" si="12"/>
        <v>0</v>
      </c>
      <c r="H198" s="195">
        <f t="shared" si="13"/>
        <v>1</v>
      </c>
      <c r="I198" s="195">
        <f t="shared" si="14"/>
        <v>0</v>
      </c>
      <c r="J198" s="199">
        <f t="shared" si="15"/>
        <v>11</v>
      </c>
    </row>
    <row r="199" spans="1:10" ht="12.75" customHeight="1" x14ac:dyDescent="0.2">
      <c r="A199" s="64" t="s">
        <v>533</v>
      </c>
      <c r="B199" s="197">
        <v>367</v>
      </c>
      <c r="C199" s="198">
        <v>9.4</v>
      </c>
      <c r="D199" s="198">
        <v>3.5</v>
      </c>
      <c r="E199" s="198">
        <v>35</v>
      </c>
      <c r="F199" s="198">
        <v>0</v>
      </c>
      <c r="G199" s="195">
        <f t="shared" si="12"/>
        <v>1</v>
      </c>
      <c r="H199" s="195">
        <f t="shared" si="13"/>
        <v>0</v>
      </c>
      <c r="I199" s="195">
        <f t="shared" si="14"/>
        <v>12</v>
      </c>
      <c r="J199" s="199">
        <f t="shared" si="15"/>
        <v>102</v>
      </c>
    </row>
    <row r="200" spans="1:10" ht="12.75" customHeight="1" x14ac:dyDescent="0.2">
      <c r="A200" s="64" t="s">
        <v>534</v>
      </c>
      <c r="B200" s="197">
        <v>15</v>
      </c>
      <c r="C200" s="198">
        <v>0.4</v>
      </c>
      <c r="D200" s="198">
        <v>3.7</v>
      </c>
      <c r="E200" s="198">
        <v>0</v>
      </c>
      <c r="F200" s="198">
        <v>0.2</v>
      </c>
      <c r="G200" s="195">
        <f t="shared" si="12"/>
        <v>0</v>
      </c>
      <c r="H200" s="195">
        <f t="shared" si="13"/>
        <v>0</v>
      </c>
      <c r="I200" s="195">
        <f t="shared" si="14"/>
        <v>0</v>
      </c>
      <c r="J200" s="199">
        <f t="shared" si="15"/>
        <v>4</v>
      </c>
    </row>
    <row r="201" spans="1:10" ht="12.75" customHeight="1" x14ac:dyDescent="0.2">
      <c r="A201" s="64" t="s">
        <v>535</v>
      </c>
      <c r="B201" s="197">
        <v>214</v>
      </c>
      <c r="C201" s="198">
        <v>0</v>
      </c>
      <c r="D201" s="198">
        <v>0.9</v>
      </c>
      <c r="E201" s="198">
        <v>0</v>
      </c>
      <c r="F201" s="198">
        <v>0</v>
      </c>
      <c r="G201" s="195">
        <f t="shared" si="12"/>
        <v>0</v>
      </c>
      <c r="H201" s="195">
        <f t="shared" si="13"/>
        <v>0</v>
      </c>
      <c r="I201" s="195">
        <f t="shared" si="14"/>
        <v>0</v>
      </c>
      <c r="J201" s="199">
        <f t="shared" si="15"/>
        <v>59</v>
      </c>
    </row>
    <row r="202" spans="1:10" ht="12.75" customHeight="1" x14ac:dyDescent="0.2">
      <c r="A202" s="64" t="s">
        <v>536</v>
      </c>
      <c r="B202" s="197">
        <v>441</v>
      </c>
      <c r="C202" s="198">
        <v>5.2</v>
      </c>
      <c r="D202" s="198">
        <v>71.900000000000006</v>
      </c>
      <c r="E202" s="198">
        <v>16.7</v>
      </c>
      <c r="F202" s="198">
        <v>4.5999999999999996</v>
      </c>
      <c r="G202" s="195">
        <f t="shared" si="12"/>
        <v>1</v>
      </c>
      <c r="H202" s="195">
        <f t="shared" si="13"/>
        <v>8</v>
      </c>
      <c r="I202" s="195">
        <f t="shared" si="14"/>
        <v>6</v>
      </c>
      <c r="J202" s="199">
        <f t="shared" si="15"/>
        <v>123</v>
      </c>
    </row>
    <row r="203" spans="1:10" ht="12.75" customHeight="1" x14ac:dyDescent="0.2">
      <c r="A203" s="64" t="s">
        <v>537</v>
      </c>
      <c r="B203" s="197">
        <v>203</v>
      </c>
      <c r="C203" s="198">
        <v>18.100000000000001</v>
      </c>
      <c r="D203" s="198">
        <v>0.4</v>
      </c>
      <c r="E203" s="198">
        <v>14.4</v>
      </c>
      <c r="F203" s="198">
        <v>0</v>
      </c>
      <c r="G203" s="195">
        <f t="shared" si="12"/>
        <v>3</v>
      </c>
      <c r="H203" s="195">
        <f t="shared" si="13"/>
        <v>0</v>
      </c>
      <c r="I203" s="195">
        <f t="shared" si="14"/>
        <v>5</v>
      </c>
      <c r="J203" s="199">
        <f t="shared" si="15"/>
        <v>56</v>
      </c>
    </row>
    <row r="204" spans="1:10" ht="12.75" customHeight="1" x14ac:dyDescent="0.2">
      <c r="A204" s="64" t="s">
        <v>538</v>
      </c>
      <c r="B204" s="197">
        <v>102</v>
      </c>
      <c r="C204" s="198">
        <v>23.7</v>
      </c>
      <c r="D204" s="198">
        <v>0.60000000000000009</v>
      </c>
      <c r="E204" s="198">
        <v>0.60000000000000009</v>
      </c>
      <c r="F204" s="198">
        <v>0</v>
      </c>
      <c r="G204" s="195">
        <f t="shared" si="12"/>
        <v>3</v>
      </c>
      <c r="H204" s="195">
        <f t="shared" si="13"/>
        <v>0</v>
      </c>
      <c r="I204" s="195">
        <f t="shared" si="14"/>
        <v>0</v>
      </c>
      <c r="J204" s="199">
        <f t="shared" si="15"/>
        <v>28</v>
      </c>
    </row>
    <row r="205" spans="1:10" ht="12.75" customHeight="1" x14ac:dyDescent="0.2">
      <c r="A205" s="64" t="s">
        <v>539</v>
      </c>
      <c r="B205" s="197">
        <v>138</v>
      </c>
      <c r="C205" s="198">
        <v>22.1</v>
      </c>
      <c r="D205" s="198">
        <v>0.5</v>
      </c>
      <c r="E205" s="198">
        <v>5.3</v>
      </c>
      <c r="F205" s="198">
        <v>0</v>
      </c>
      <c r="G205" s="195">
        <f t="shared" si="12"/>
        <v>3</v>
      </c>
      <c r="H205" s="195">
        <f t="shared" si="13"/>
        <v>0</v>
      </c>
      <c r="I205" s="195">
        <f t="shared" si="14"/>
        <v>2</v>
      </c>
      <c r="J205" s="199">
        <f t="shared" si="15"/>
        <v>38</v>
      </c>
    </row>
    <row r="206" spans="1:10" ht="12.75" customHeight="1" x14ac:dyDescent="0.2">
      <c r="A206" s="64" t="s">
        <v>540</v>
      </c>
      <c r="B206" s="197">
        <v>147</v>
      </c>
      <c r="C206" s="198">
        <v>18.7</v>
      </c>
      <c r="D206" s="198">
        <v>0.4</v>
      </c>
      <c r="E206" s="198">
        <v>7.9</v>
      </c>
      <c r="F206" s="198">
        <v>0</v>
      </c>
      <c r="G206" s="195">
        <f t="shared" si="12"/>
        <v>3</v>
      </c>
      <c r="H206" s="195">
        <f t="shared" si="13"/>
        <v>0</v>
      </c>
      <c r="I206" s="195">
        <f t="shared" si="14"/>
        <v>3</v>
      </c>
      <c r="J206" s="199">
        <f t="shared" si="15"/>
        <v>41</v>
      </c>
    </row>
    <row r="207" spans="1:10" ht="12.75" customHeight="1" x14ac:dyDescent="0.2">
      <c r="A207" s="64" t="s">
        <v>541</v>
      </c>
      <c r="B207" s="197">
        <v>366</v>
      </c>
      <c r="C207" s="198">
        <v>10.1</v>
      </c>
      <c r="D207" s="198">
        <v>78.8</v>
      </c>
      <c r="E207" s="198">
        <v>3.3</v>
      </c>
      <c r="F207" s="198">
        <v>3</v>
      </c>
      <c r="G207" s="195">
        <f t="shared" si="12"/>
        <v>1</v>
      </c>
      <c r="H207" s="195">
        <f t="shared" si="13"/>
        <v>9</v>
      </c>
      <c r="I207" s="195">
        <f t="shared" si="14"/>
        <v>1</v>
      </c>
      <c r="J207" s="199">
        <f t="shared" si="15"/>
        <v>102</v>
      </c>
    </row>
    <row r="208" spans="1:10" ht="12.75" customHeight="1" x14ac:dyDescent="0.2">
      <c r="A208" s="64" t="s">
        <v>542</v>
      </c>
      <c r="B208" s="197">
        <v>494</v>
      </c>
      <c r="C208" s="198">
        <v>17</v>
      </c>
      <c r="D208" s="198">
        <v>0</v>
      </c>
      <c r="E208" s="198">
        <v>47.3</v>
      </c>
      <c r="F208" s="198">
        <v>0</v>
      </c>
      <c r="G208" s="195">
        <f t="shared" si="12"/>
        <v>2</v>
      </c>
      <c r="H208" s="195">
        <f t="shared" si="13"/>
        <v>0</v>
      </c>
      <c r="I208" s="195">
        <f t="shared" si="14"/>
        <v>16</v>
      </c>
      <c r="J208" s="199">
        <f t="shared" si="15"/>
        <v>137</v>
      </c>
    </row>
    <row r="209" spans="1:10" ht="12.75" customHeight="1" x14ac:dyDescent="0.2">
      <c r="A209" s="64" t="s">
        <v>543</v>
      </c>
      <c r="B209" s="197">
        <v>398</v>
      </c>
      <c r="C209" s="198">
        <v>23.6</v>
      </c>
      <c r="D209" s="198">
        <v>0.60000000000000009</v>
      </c>
      <c r="E209" s="198">
        <v>33.5</v>
      </c>
      <c r="F209" s="198">
        <v>0</v>
      </c>
      <c r="G209" s="195">
        <f t="shared" si="12"/>
        <v>3</v>
      </c>
      <c r="H209" s="195">
        <f t="shared" si="13"/>
        <v>0</v>
      </c>
      <c r="I209" s="195">
        <f t="shared" si="14"/>
        <v>11</v>
      </c>
      <c r="J209" s="199">
        <f t="shared" si="15"/>
        <v>111</v>
      </c>
    </row>
    <row r="210" spans="1:10" ht="12.75" customHeight="1" x14ac:dyDescent="0.2">
      <c r="A210" s="64" t="s">
        <v>544</v>
      </c>
      <c r="B210" s="197">
        <v>219</v>
      </c>
      <c r="C210" s="198">
        <v>23.2</v>
      </c>
      <c r="D210" s="198">
        <v>0</v>
      </c>
      <c r="E210" s="198">
        <v>14</v>
      </c>
      <c r="F210" s="198">
        <v>0</v>
      </c>
      <c r="G210" s="195">
        <f t="shared" si="12"/>
        <v>3</v>
      </c>
      <c r="H210" s="195">
        <f t="shared" si="13"/>
        <v>0</v>
      </c>
      <c r="I210" s="195">
        <f t="shared" si="14"/>
        <v>5</v>
      </c>
      <c r="J210" s="199">
        <f t="shared" si="15"/>
        <v>61</v>
      </c>
    </row>
    <row r="211" spans="1:10" ht="12.75" customHeight="1" x14ac:dyDescent="0.2">
      <c r="A211" s="64" t="s">
        <v>545</v>
      </c>
      <c r="B211" s="197">
        <v>450</v>
      </c>
      <c r="C211" s="198">
        <v>17.2</v>
      </c>
      <c r="D211" s="198">
        <v>0</v>
      </c>
      <c r="E211" s="198">
        <v>42.3</v>
      </c>
      <c r="F211" s="198">
        <v>0</v>
      </c>
      <c r="G211" s="195">
        <f t="shared" si="12"/>
        <v>2</v>
      </c>
      <c r="H211" s="195">
        <f t="shared" si="13"/>
        <v>0</v>
      </c>
      <c r="I211" s="195">
        <f t="shared" si="14"/>
        <v>14</v>
      </c>
      <c r="J211" s="199">
        <f t="shared" si="15"/>
        <v>125</v>
      </c>
    </row>
    <row r="212" spans="1:10" ht="12.75" customHeight="1" x14ac:dyDescent="0.2">
      <c r="A212" s="64" t="s">
        <v>546</v>
      </c>
      <c r="B212" s="197">
        <v>306</v>
      </c>
      <c r="C212" s="198">
        <v>21.1</v>
      </c>
      <c r="D212" s="198">
        <v>0</v>
      </c>
      <c r="E212" s="198">
        <v>24.7</v>
      </c>
      <c r="F212" s="198">
        <v>0</v>
      </c>
      <c r="G212" s="195">
        <f t="shared" si="12"/>
        <v>3</v>
      </c>
      <c r="H212" s="195">
        <f t="shared" si="13"/>
        <v>0</v>
      </c>
      <c r="I212" s="195">
        <f t="shared" si="14"/>
        <v>8</v>
      </c>
      <c r="J212" s="199">
        <f t="shared" si="15"/>
        <v>85</v>
      </c>
    </row>
    <row r="213" spans="1:10" ht="12.75" customHeight="1" x14ac:dyDescent="0.2">
      <c r="A213" s="64" t="s">
        <v>547</v>
      </c>
      <c r="B213" s="197">
        <v>220</v>
      </c>
      <c r="C213" s="198">
        <v>11.6</v>
      </c>
      <c r="D213" s="198">
        <v>19.899999999999999</v>
      </c>
      <c r="E213" s="198">
        <v>10.4</v>
      </c>
      <c r="F213" s="198">
        <v>1.4</v>
      </c>
      <c r="G213" s="195">
        <f t="shared" si="12"/>
        <v>2</v>
      </c>
      <c r="H213" s="195">
        <f t="shared" si="13"/>
        <v>2</v>
      </c>
      <c r="I213" s="195">
        <f t="shared" si="14"/>
        <v>3</v>
      </c>
      <c r="J213" s="199">
        <f t="shared" si="15"/>
        <v>61</v>
      </c>
    </row>
    <row r="214" spans="1:10" ht="12.75" customHeight="1" x14ac:dyDescent="0.2">
      <c r="A214" s="64" t="s">
        <v>548</v>
      </c>
      <c r="B214" s="197">
        <v>360</v>
      </c>
      <c r="C214" s="198">
        <v>13</v>
      </c>
      <c r="D214" s="198">
        <v>72</v>
      </c>
      <c r="E214" s="198">
        <v>2</v>
      </c>
      <c r="F214" s="198">
        <v>0</v>
      </c>
      <c r="G214" s="195">
        <f t="shared" si="12"/>
        <v>2</v>
      </c>
      <c r="H214" s="195">
        <f t="shared" si="13"/>
        <v>8</v>
      </c>
      <c r="I214" s="195">
        <f t="shared" si="14"/>
        <v>1</v>
      </c>
      <c r="J214" s="199">
        <f t="shared" si="15"/>
        <v>100</v>
      </c>
    </row>
    <row r="215" spans="1:10" ht="12.75" customHeight="1" x14ac:dyDescent="0.2">
      <c r="A215" s="64" t="s">
        <v>549</v>
      </c>
      <c r="B215" s="197">
        <v>84</v>
      </c>
      <c r="C215" s="198">
        <v>11.7</v>
      </c>
      <c r="D215" s="198">
        <v>3.4</v>
      </c>
      <c r="E215" s="198">
        <v>2.7</v>
      </c>
      <c r="F215" s="198">
        <v>0</v>
      </c>
      <c r="G215" s="195">
        <f t="shared" si="12"/>
        <v>2</v>
      </c>
      <c r="H215" s="195">
        <f t="shared" si="13"/>
        <v>0</v>
      </c>
      <c r="I215" s="195">
        <f t="shared" si="14"/>
        <v>1</v>
      </c>
      <c r="J215" s="199">
        <f t="shared" si="15"/>
        <v>23</v>
      </c>
    </row>
    <row r="216" spans="1:10" ht="12.75" customHeight="1" x14ac:dyDescent="0.2">
      <c r="A216" s="64" t="s">
        <v>550</v>
      </c>
      <c r="B216" s="197">
        <v>502</v>
      </c>
      <c r="C216" s="198">
        <v>9.8000000000000007</v>
      </c>
      <c r="D216" s="198">
        <v>62.1</v>
      </c>
      <c r="E216" s="198">
        <v>25.5</v>
      </c>
      <c r="F216" s="198">
        <v>2.8</v>
      </c>
      <c r="G216" s="195">
        <f t="shared" si="12"/>
        <v>1</v>
      </c>
      <c r="H216" s="195">
        <f t="shared" si="13"/>
        <v>7</v>
      </c>
      <c r="I216" s="195">
        <f t="shared" si="14"/>
        <v>9</v>
      </c>
      <c r="J216" s="199">
        <f t="shared" si="15"/>
        <v>139</v>
      </c>
    </row>
    <row r="217" spans="1:10" ht="12.75" customHeight="1" x14ac:dyDescent="0.2">
      <c r="A217" s="64" t="s">
        <v>551</v>
      </c>
      <c r="B217" s="197">
        <v>443</v>
      </c>
      <c r="C217" s="198">
        <v>8.8000000000000007</v>
      </c>
      <c r="D217" s="198">
        <v>58.1</v>
      </c>
      <c r="E217" s="198">
        <v>17.2</v>
      </c>
      <c r="F217" s="198">
        <v>10.5</v>
      </c>
      <c r="G217" s="195">
        <f t="shared" si="12"/>
        <v>1</v>
      </c>
      <c r="H217" s="195">
        <f t="shared" si="13"/>
        <v>6</v>
      </c>
      <c r="I217" s="195">
        <f t="shared" si="14"/>
        <v>6</v>
      </c>
      <c r="J217" s="199">
        <f t="shared" si="15"/>
        <v>123</v>
      </c>
    </row>
    <row r="218" spans="1:10" ht="12.75" customHeight="1" x14ac:dyDescent="0.2">
      <c r="A218" s="64" t="s">
        <v>552</v>
      </c>
      <c r="B218" s="197">
        <v>440</v>
      </c>
      <c r="C218" s="198">
        <v>9.5</v>
      </c>
      <c r="D218" s="198">
        <v>68.3</v>
      </c>
      <c r="E218" s="198">
        <v>16.3</v>
      </c>
      <c r="F218" s="198">
        <v>6.1</v>
      </c>
      <c r="G218" s="195">
        <f t="shared" si="12"/>
        <v>1</v>
      </c>
      <c r="H218" s="195">
        <f t="shared" si="13"/>
        <v>8</v>
      </c>
      <c r="I218" s="195">
        <f t="shared" si="14"/>
        <v>5</v>
      </c>
      <c r="J218" s="199">
        <f t="shared" si="15"/>
        <v>122</v>
      </c>
    </row>
    <row r="219" spans="1:10" ht="12.75" customHeight="1" x14ac:dyDescent="0.2">
      <c r="A219" s="64" t="s">
        <v>553</v>
      </c>
      <c r="B219" s="197">
        <v>428</v>
      </c>
      <c r="C219" s="198">
        <v>9.4</v>
      </c>
      <c r="D219" s="198">
        <v>80.099999999999994</v>
      </c>
      <c r="E219" s="198">
        <v>10</v>
      </c>
      <c r="F219" s="198">
        <v>2.8</v>
      </c>
      <c r="G219" s="195">
        <f t="shared" si="12"/>
        <v>1</v>
      </c>
      <c r="H219" s="195">
        <f t="shared" si="13"/>
        <v>9</v>
      </c>
      <c r="I219" s="195">
        <f t="shared" si="14"/>
        <v>3</v>
      </c>
      <c r="J219" s="199">
        <f t="shared" si="15"/>
        <v>119</v>
      </c>
    </row>
    <row r="220" spans="1:10" ht="12.75" customHeight="1" x14ac:dyDescent="0.2">
      <c r="A220" s="64" t="s">
        <v>554</v>
      </c>
      <c r="B220" s="197">
        <v>393</v>
      </c>
      <c r="C220" s="198">
        <v>10.5</v>
      </c>
      <c r="D220" s="198">
        <v>79.599999999999994</v>
      </c>
      <c r="E220" s="198">
        <v>1.6</v>
      </c>
      <c r="F220" s="198">
        <v>2.7</v>
      </c>
      <c r="G220" s="195">
        <f t="shared" si="12"/>
        <v>2</v>
      </c>
      <c r="H220" s="195">
        <f t="shared" si="13"/>
        <v>9</v>
      </c>
      <c r="I220" s="195">
        <f t="shared" si="14"/>
        <v>1</v>
      </c>
      <c r="J220" s="199">
        <f t="shared" si="15"/>
        <v>109</v>
      </c>
    </row>
    <row r="221" spans="1:10" ht="12.75" customHeight="1" x14ac:dyDescent="0.2">
      <c r="A221" s="64" t="s">
        <v>555</v>
      </c>
      <c r="B221" s="197">
        <v>348</v>
      </c>
      <c r="C221" s="198">
        <v>10.5</v>
      </c>
      <c r="D221" s="198">
        <v>78.8</v>
      </c>
      <c r="E221" s="198">
        <v>1.2</v>
      </c>
      <c r="F221" s="198">
        <v>9.1999999999999993</v>
      </c>
      <c r="G221" s="195">
        <f t="shared" si="12"/>
        <v>2</v>
      </c>
      <c r="H221" s="195">
        <f t="shared" si="13"/>
        <v>9</v>
      </c>
      <c r="I221" s="195">
        <f t="shared" si="14"/>
        <v>0</v>
      </c>
      <c r="J221" s="199">
        <f t="shared" si="15"/>
        <v>97</v>
      </c>
    </row>
    <row r="222" spans="1:10" ht="12.75" customHeight="1" x14ac:dyDescent="0.2">
      <c r="A222" s="64" t="s">
        <v>556</v>
      </c>
      <c r="B222" s="197">
        <v>24</v>
      </c>
      <c r="C222" s="198">
        <v>1.5</v>
      </c>
      <c r="D222" s="198">
        <v>4</v>
      </c>
      <c r="E222" s="198">
        <v>0.30000000000000004</v>
      </c>
      <c r="F222" s="198">
        <v>1.1000000000000001</v>
      </c>
      <c r="G222" s="195">
        <f t="shared" si="12"/>
        <v>0</v>
      </c>
      <c r="H222" s="195">
        <f t="shared" si="13"/>
        <v>0</v>
      </c>
      <c r="I222" s="195">
        <f t="shared" si="14"/>
        <v>0</v>
      </c>
      <c r="J222" s="199">
        <f t="shared" si="15"/>
        <v>7</v>
      </c>
    </row>
    <row r="223" spans="1:10" ht="12.75" customHeight="1" x14ac:dyDescent="0.2">
      <c r="A223" s="64" t="s">
        <v>557</v>
      </c>
      <c r="B223" s="197">
        <v>537</v>
      </c>
      <c r="C223" s="198">
        <v>6.9</v>
      </c>
      <c r="D223" s="198">
        <v>58.1</v>
      </c>
      <c r="E223" s="198">
        <v>32.4</v>
      </c>
      <c r="F223" s="198">
        <v>1.2</v>
      </c>
      <c r="G223" s="195">
        <f t="shared" si="12"/>
        <v>1</v>
      </c>
      <c r="H223" s="195">
        <f t="shared" si="13"/>
        <v>6</v>
      </c>
      <c r="I223" s="195">
        <f t="shared" si="14"/>
        <v>11</v>
      </c>
      <c r="J223" s="199">
        <f t="shared" si="15"/>
        <v>149</v>
      </c>
    </row>
    <row r="224" spans="1:10" ht="12.75" customHeight="1" x14ac:dyDescent="0.2">
      <c r="A224" s="64" t="s">
        <v>558</v>
      </c>
      <c r="B224" s="197">
        <v>238.55</v>
      </c>
      <c r="C224" s="198">
        <v>6.11</v>
      </c>
      <c r="D224" s="198">
        <v>2.2749999999999999</v>
      </c>
      <c r="E224" s="198">
        <v>22.75</v>
      </c>
      <c r="F224" s="198">
        <v>0</v>
      </c>
      <c r="G224" s="195">
        <f t="shared" si="12"/>
        <v>1</v>
      </c>
      <c r="H224" s="195">
        <f t="shared" si="13"/>
        <v>0</v>
      </c>
      <c r="I224" s="195">
        <f t="shared" si="14"/>
        <v>8</v>
      </c>
      <c r="J224" s="199">
        <f t="shared" si="15"/>
        <v>66</v>
      </c>
    </row>
    <row r="225" spans="1:10" ht="12.75" customHeight="1" x14ac:dyDescent="0.2">
      <c r="A225" s="64" t="s">
        <v>559</v>
      </c>
      <c r="B225" s="197">
        <v>192</v>
      </c>
      <c r="C225" s="198">
        <v>4.8</v>
      </c>
      <c r="D225" s="198">
        <v>30.7</v>
      </c>
      <c r="E225" s="198">
        <v>6.4</v>
      </c>
      <c r="F225" s="198">
        <v>0.2</v>
      </c>
      <c r="G225" s="195">
        <f t="shared" si="12"/>
        <v>1</v>
      </c>
      <c r="H225" s="195">
        <f t="shared" si="13"/>
        <v>3</v>
      </c>
      <c r="I225" s="195">
        <f t="shared" si="14"/>
        <v>2</v>
      </c>
      <c r="J225" s="199">
        <f t="shared" si="15"/>
        <v>53</v>
      </c>
    </row>
    <row r="226" spans="1:10" ht="12.75" customHeight="1" x14ac:dyDescent="0.2">
      <c r="A226" s="64" t="s">
        <v>560</v>
      </c>
      <c r="B226" s="197">
        <v>109</v>
      </c>
      <c r="C226" s="198">
        <v>3</v>
      </c>
      <c r="D226" s="198">
        <v>20.6</v>
      </c>
      <c r="E226" s="198">
        <v>2.2000000000000002</v>
      </c>
      <c r="F226" s="198">
        <v>0.1</v>
      </c>
      <c r="G226" s="195">
        <f t="shared" si="12"/>
        <v>0</v>
      </c>
      <c r="H226" s="195">
        <f t="shared" si="13"/>
        <v>2</v>
      </c>
      <c r="I226" s="195">
        <f t="shared" si="14"/>
        <v>1</v>
      </c>
      <c r="J226" s="199">
        <f t="shared" si="15"/>
        <v>30</v>
      </c>
    </row>
    <row r="227" spans="1:10" ht="12.75" customHeight="1" x14ac:dyDescent="0.2">
      <c r="A227" s="64" t="s">
        <v>561</v>
      </c>
      <c r="B227" s="197">
        <v>22</v>
      </c>
      <c r="C227" s="198">
        <v>3</v>
      </c>
      <c r="D227" s="198">
        <v>0.4</v>
      </c>
      <c r="E227" s="198">
        <v>1</v>
      </c>
      <c r="F227" s="198">
        <v>3</v>
      </c>
      <c r="G227" s="195">
        <f t="shared" si="12"/>
        <v>0</v>
      </c>
      <c r="H227" s="195">
        <f t="shared" si="13"/>
        <v>0</v>
      </c>
      <c r="I227" s="195">
        <f t="shared" si="14"/>
        <v>0</v>
      </c>
      <c r="J227" s="199">
        <f t="shared" si="15"/>
        <v>6</v>
      </c>
    </row>
    <row r="228" spans="1:10" ht="12.75" customHeight="1" x14ac:dyDescent="0.2">
      <c r="A228" s="64" t="s">
        <v>562</v>
      </c>
      <c r="B228" s="197">
        <v>339</v>
      </c>
      <c r="C228" s="198">
        <v>4.9000000000000004</v>
      </c>
      <c r="D228" s="198">
        <v>65.5</v>
      </c>
      <c r="E228" s="198">
        <v>8.1999999999999993</v>
      </c>
      <c r="F228" s="198">
        <v>1.6</v>
      </c>
      <c r="G228" s="195">
        <f t="shared" si="12"/>
        <v>1</v>
      </c>
      <c r="H228" s="195">
        <f t="shared" si="13"/>
        <v>7</v>
      </c>
      <c r="I228" s="195">
        <f t="shared" si="14"/>
        <v>3</v>
      </c>
      <c r="J228" s="199">
        <f t="shared" si="15"/>
        <v>94</v>
      </c>
    </row>
    <row r="229" spans="1:10" ht="12.75" customHeight="1" x14ac:dyDescent="0.2">
      <c r="A229" s="64" t="s">
        <v>563</v>
      </c>
      <c r="B229" s="197">
        <v>206</v>
      </c>
      <c r="C229" s="198">
        <v>14.1</v>
      </c>
      <c r="D229" s="198">
        <v>26.8</v>
      </c>
      <c r="E229" s="198">
        <v>5.5</v>
      </c>
      <c r="F229" s="198">
        <v>39.6</v>
      </c>
      <c r="G229" s="195">
        <f t="shared" si="12"/>
        <v>2</v>
      </c>
      <c r="H229" s="195">
        <f t="shared" si="13"/>
        <v>3</v>
      </c>
      <c r="I229" s="195">
        <f t="shared" si="14"/>
        <v>2</v>
      </c>
      <c r="J229" s="199">
        <f t="shared" si="15"/>
        <v>57</v>
      </c>
    </row>
    <row r="230" spans="1:10" ht="12.75" customHeight="1" x14ac:dyDescent="0.2">
      <c r="A230" s="64" t="s">
        <v>564</v>
      </c>
      <c r="B230" s="197">
        <v>375</v>
      </c>
      <c r="C230" s="198">
        <v>17.8</v>
      </c>
      <c r="D230" s="198">
        <v>33.700000000000003</v>
      </c>
      <c r="E230" s="198">
        <v>22.3</v>
      </c>
      <c r="F230" s="198">
        <v>10.5</v>
      </c>
      <c r="G230" s="195">
        <f t="shared" si="12"/>
        <v>3</v>
      </c>
      <c r="H230" s="195">
        <f t="shared" si="13"/>
        <v>4</v>
      </c>
      <c r="I230" s="195">
        <f t="shared" si="14"/>
        <v>7</v>
      </c>
      <c r="J230" s="199">
        <f t="shared" si="15"/>
        <v>104</v>
      </c>
    </row>
    <row r="231" spans="1:10" ht="12.75" customHeight="1" x14ac:dyDescent="0.2">
      <c r="A231" s="64" t="s">
        <v>565</v>
      </c>
      <c r="B231" s="197">
        <v>152</v>
      </c>
      <c r="C231" s="198">
        <v>15.7</v>
      </c>
      <c r="D231" s="198">
        <v>5</v>
      </c>
      <c r="E231" s="198">
        <v>18.7</v>
      </c>
      <c r="F231" s="198">
        <v>0.2</v>
      </c>
      <c r="G231" s="195">
        <f t="shared" si="12"/>
        <v>2</v>
      </c>
      <c r="H231" s="195">
        <f t="shared" si="13"/>
        <v>1</v>
      </c>
      <c r="I231" s="195">
        <f t="shared" si="14"/>
        <v>6</v>
      </c>
      <c r="J231" s="199">
        <f t="shared" si="15"/>
        <v>42</v>
      </c>
    </row>
    <row r="232" spans="1:10" ht="12.75" customHeight="1" x14ac:dyDescent="0.2">
      <c r="A232" s="64" t="s">
        <v>566</v>
      </c>
      <c r="B232" s="197">
        <v>253</v>
      </c>
      <c r="C232" s="198">
        <v>13.5</v>
      </c>
      <c r="D232" s="198">
        <v>11.6</v>
      </c>
      <c r="E232" s="198">
        <v>17.3</v>
      </c>
      <c r="F232" s="198">
        <v>0</v>
      </c>
      <c r="G232" s="195">
        <f t="shared" si="12"/>
        <v>2</v>
      </c>
      <c r="H232" s="195">
        <f t="shared" si="13"/>
        <v>1</v>
      </c>
      <c r="I232" s="195">
        <f t="shared" si="14"/>
        <v>6</v>
      </c>
      <c r="J232" s="199">
        <f t="shared" si="15"/>
        <v>70</v>
      </c>
    </row>
    <row r="233" spans="1:10" ht="12.75" customHeight="1" x14ac:dyDescent="0.2">
      <c r="A233" s="64" t="s">
        <v>567</v>
      </c>
      <c r="B233" s="197">
        <v>15</v>
      </c>
      <c r="C233" s="198">
        <v>0.8</v>
      </c>
      <c r="D233" s="198">
        <v>2.9</v>
      </c>
      <c r="E233" s="198">
        <v>0.1</v>
      </c>
      <c r="F233" s="198">
        <v>1.5</v>
      </c>
      <c r="G233" s="195">
        <f t="shared" si="12"/>
        <v>0</v>
      </c>
      <c r="H233" s="195">
        <f t="shared" si="13"/>
        <v>0</v>
      </c>
      <c r="I233" s="195">
        <f t="shared" si="14"/>
        <v>0</v>
      </c>
      <c r="J233" s="199">
        <f t="shared" si="15"/>
        <v>4</v>
      </c>
    </row>
    <row r="234" spans="1:10" ht="12.75" customHeight="1" x14ac:dyDescent="0.2">
      <c r="A234" s="64" t="s">
        <v>568</v>
      </c>
      <c r="B234" s="197">
        <v>124</v>
      </c>
      <c r="C234" s="198">
        <v>1.5</v>
      </c>
      <c r="D234" s="198">
        <v>31.3</v>
      </c>
      <c r="E234" s="198">
        <v>0.1</v>
      </c>
      <c r="F234" s="198">
        <v>3.6</v>
      </c>
      <c r="G234" s="195">
        <f t="shared" si="12"/>
        <v>0</v>
      </c>
      <c r="H234" s="195">
        <f t="shared" si="13"/>
        <v>3</v>
      </c>
      <c r="I234" s="195">
        <f t="shared" si="14"/>
        <v>0</v>
      </c>
      <c r="J234" s="199">
        <f t="shared" si="15"/>
        <v>34</v>
      </c>
    </row>
    <row r="235" spans="1:10" ht="12.75" customHeight="1" x14ac:dyDescent="0.2">
      <c r="A235" s="64" t="s">
        <v>569</v>
      </c>
      <c r="B235" s="197">
        <v>253</v>
      </c>
      <c r="C235" s="198">
        <v>2.7</v>
      </c>
      <c r="D235" s="198">
        <v>63.1</v>
      </c>
      <c r="E235" s="198">
        <v>0.60000000000000009</v>
      </c>
      <c r="F235" s="198">
        <v>8.6999999999999993</v>
      </c>
      <c r="G235" s="195">
        <f t="shared" si="12"/>
        <v>0</v>
      </c>
      <c r="H235" s="195">
        <f t="shared" si="13"/>
        <v>7</v>
      </c>
      <c r="I235" s="195">
        <f t="shared" si="14"/>
        <v>0</v>
      </c>
      <c r="J235" s="199">
        <f t="shared" si="15"/>
        <v>70</v>
      </c>
    </row>
    <row r="236" spans="1:10" ht="12.75" customHeight="1" x14ac:dyDescent="0.2">
      <c r="A236" s="64" t="s">
        <v>570</v>
      </c>
      <c r="B236" s="197">
        <v>101</v>
      </c>
      <c r="C236" s="198">
        <v>16.7</v>
      </c>
      <c r="D236" s="198">
        <v>0.7</v>
      </c>
      <c r="E236" s="198">
        <v>3.5</v>
      </c>
      <c r="F236" s="198">
        <v>0</v>
      </c>
      <c r="G236" s="195">
        <f t="shared" si="12"/>
        <v>2</v>
      </c>
      <c r="H236" s="195">
        <f t="shared" si="13"/>
        <v>0</v>
      </c>
      <c r="I236" s="195">
        <f t="shared" si="14"/>
        <v>1</v>
      </c>
      <c r="J236" s="199">
        <f t="shared" si="15"/>
        <v>28</v>
      </c>
    </row>
    <row r="237" spans="1:10" ht="12.75" customHeight="1" x14ac:dyDescent="0.2">
      <c r="A237" s="64" t="s">
        <v>571</v>
      </c>
      <c r="B237" s="197">
        <v>103</v>
      </c>
      <c r="C237" s="198">
        <v>17.2</v>
      </c>
      <c r="D237" s="198">
        <v>0.7</v>
      </c>
      <c r="E237" s="198">
        <v>3.5</v>
      </c>
      <c r="F237" s="198">
        <v>0</v>
      </c>
      <c r="G237" s="195">
        <f t="shared" si="12"/>
        <v>2</v>
      </c>
      <c r="H237" s="195">
        <f t="shared" si="13"/>
        <v>0</v>
      </c>
      <c r="I237" s="195">
        <f t="shared" si="14"/>
        <v>1</v>
      </c>
      <c r="J237" s="199">
        <f t="shared" si="15"/>
        <v>29</v>
      </c>
    </row>
    <row r="238" spans="1:10" ht="12.75" customHeight="1" x14ac:dyDescent="0.2">
      <c r="A238" s="64" t="s">
        <v>572</v>
      </c>
      <c r="B238" s="197">
        <v>266</v>
      </c>
      <c r="C238" s="198">
        <v>19.100000000000001</v>
      </c>
      <c r="D238" s="198">
        <v>2.5</v>
      </c>
      <c r="E238" s="198">
        <v>20</v>
      </c>
      <c r="F238" s="198">
        <v>0</v>
      </c>
      <c r="G238" s="195">
        <f t="shared" si="12"/>
        <v>3</v>
      </c>
      <c r="H238" s="195">
        <f t="shared" si="13"/>
        <v>0</v>
      </c>
      <c r="I238" s="195">
        <f t="shared" si="14"/>
        <v>7</v>
      </c>
      <c r="J238" s="199">
        <f t="shared" si="15"/>
        <v>74</v>
      </c>
    </row>
    <row r="239" spans="1:10" ht="12.75" customHeight="1" x14ac:dyDescent="0.2">
      <c r="A239" s="64" t="s">
        <v>573</v>
      </c>
      <c r="B239" s="197">
        <v>397</v>
      </c>
      <c r="C239" s="198">
        <v>0</v>
      </c>
      <c r="D239" s="198">
        <v>98.6</v>
      </c>
      <c r="E239" s="198">
        <v>0</v>
      </c>
      <c r="F239" s="198">
        <v>0</v>
      </c>
      <c r="G239" s="195">
        <f t="shared" si="12"/>
        <v>0</v>
      </c>
      <c r="H239" s="195">
        <f t="shared" si="13"/>
        <v>11</v>
      </c>
      <c r="I239" s="195">
        <f t="shared" si="14"/>
        <v>0</v>
      </c>
      <c r="J239" s="199">
        <f t="shared" si="15"/>
        <v>110</v>
      </c>
    </row>
    <row r="240" spans="1:10" ht="12.75" customHeight="1" x14ac:dyDescent="0.2">
      <c r="A240" s="64" t="s">
        <v>574</v>
      </c>
      <c r="B240" s="197">
        <v>400</v>
      </c>
      <c r="C240" s="198">
        <v>0</v>
      </c>
      <c r="D240" s="198">
        <v>97.5</v>
      </c>
      <c r="E240" s="198">
        <v>0</v>
      </c>
      <c r="F240" s="198">
        <v>0</v>
      </c>
      <c r="G240" s="195">
        <f t="shared" si="12"/>
        <v>0</v>
      </c>
      <c r="H240" s="195">
        <f t="shared" si="13"/>
        <v>11</v>
      </c>
      <c r="I240" s="195">
        <f t="shared" si="14"/>
        <v>0</v>
      </c>
      <c r="J240" s="199">
        <f t="shared" si="15"/>
        <v>111</v>
      </c>
    </row>
    <row r="241" spans="1:10" ht="12.75" customHeight="1" x14ac:dyDescent="0.2">
      <c r="A241" s="64" t="s">
        <v>575</v>
      </c>
      <c r="B241" s="197">
        <v>400</v>
      </c>
      <c r="C241" s="198">
        <v>0</v>
      </c>
      <c r="D241" s="198">
        <v>99.5</v>
      </c>
      <c r="E241" s="198">
        <v>0</v>
      </c>
      <c r="F241" s="198">
        <v>0</v>
      </c>
      <c r="G241" s="195">
        <f t="shared" si="12"/>
        <v>0</v>
      </c>
      <c r="H241" s="195">
        <f t="shared" si="13"/>
        <v>11</v>
      </c>
      <c r="I241" s="195">
        <f t="shared" si="14"/>
        <v>0</v>
      </c>
      <c r="J241" s="199">
        <f t="shared" si="15"/>
        <v>111</v>
      </c>
    </row>
    <row r="242" spans="1:10" ht="12.75" customHeight="1" x14ac:dyDescent="0.2">
      <c r="A242" s="64" t="s">
        <v>576</v>
      </c>
      <c r="B242" s="197">
        <v>0</v>
      </c>
      <c r="C242" s="198">
        <v>0</v>
      </c>
      <c r="D242" s="198">
        <v>0</v>
      </c>
      <c r="E242" s="198">
        <v>0</v>
      </c>
      <c r="F242" s="198">
        <v>0</v>
      </c>
      <c r="G242" s="195">
        <f t="shared" si="12"/>
        <v>0</v>
      </c>
      <c r="H242" s="195">
        <f t="shared" si="13"/>
        <v>0</v>
      </c>
      <c r="I242" s="195">
        <f t="shared" si="14"/>
        <v>0</v>
      </c>
      <c r="J242" s="199">
        <f t="shared" si="15"/>
        <v>0</v>
      </c>
    </row>
    <row r="243" spans="1:10" ht="12.75" customHeight="1" x14ac:dyDescent="0.2">
      <c r="A243" s="64" t="s">
        <v>577</v>
      </c>
      <c r="B243" s="197">
        <v>345</v>
      </c>
      <c r="C243" s="198">
        <v>29</v>
      </c>
      <c r="D243" s="198">
        <v>1</v>
      </c>
      <c r="E243" s="198">
        <v>25</v>
      </c>
      <c r="F243" s="198">
        <v>0</v>
      </c>
      <c r="G243" s="195">
        <f t="shared" si="12"/>
        <v>4</v>
      </c>
      <c r="H243" s="195">
        <f t="shared" si="13"/>
        <v>0</v>
      </c>
      <c r="I243" s="195">
        <f t="shared" si="14"/>
        <v>8</v>
      </c>
      <c r="J243" s="199">
        <f t="shared" si="15"/>
        <v>96</v>
      </c>
    </row>
    <row r="244" spans="1:10" ht="12.75" customHeight="1" x14ac:dyDescent="0.2">
      <c r="A244" s="64" t="s">
        <v>578</v>
      </c>
      <c r="B244" s="197">
        <v>306</v>
      </c>
      <c r="C244" s="198">
        <v>26</v>
      </c>
      <c r="D244" s="198">
        <v>1</v>
      </c>
      <c r="E244" s="198">
        <v>22</v>
      </c>
      <c r="F244" s="198">
        <v>0</v>
      </c>
      <c r="G244" s="195">
        <f t="shared" si="12"/>
        <v>4</v>
      </c>
      <c r="H244" s="195">
        <f t="shared" si="13"/>
        <v>0</v>
      </c>
      <c r="I244" s="195">
        <f t="shared" si="14"/>
        <v>7</v>
      </c>
      <c r="J244" s="199">
        <f t="shared" si="15"/>
        <v>85</v>
      </c>
    </row>
    <row r="245" spans="1:10" ht="12.75" customHeight="1" x14ac:dyDescent="0.2">
      <c r="A245" s="64" t="s">
        <v>579</v>
      </c>
      <c r="B245" s="197">
        <v>403</v>
      </c>
      <c r="C245" s="198">
        <v>28.5</v>
      </c>
      <c r="D245" s="198">
        <v>3.6</v>
      </c>
      <c r="E245" s="198">
        <v>30.6</v>
      </c>
      <c r="F245" s="198">
        <v>0</v>
      </c>
      <c r="G245" s="195">
        <f t="shared" si="12"/>
        <v>4</v>
      </c>
      <c r="H245" s="195">
        <f t="shared" si="13"/>
        <v>0</v>
      </c>
      <c r="I245" s="195">
        <f t="shared" si="14"/>
        <v>10</v>
      </c>
      <c r="J245" s="199">
        <f t="shared" si="15"/>
        <v>112</v>
      </c>
    </row>
    <row r="246" spans="1:10" ht="12.75" customHeight="1" x14ac:dyDescent="0.2">
      <c r="A246" s="64" t="s">
        <v>580</v>
      </c>
      <c r="B246" s="197">
        <v>23</v>
      </c>
      <c r="C246" s="198">
        <v>2.8</v>
      </c>
      <c r="D246" s="198">
        <v>1.7000000000000002</v>
      </c>
      <c r="E246" s="198">
        <v>0.60000000000000009</v>
      </c>
      <c r="F246" s="198">
        <v>1.9</v>
      </c>
      <c r="G246" s="195">
        <f t="shared" si="12"/>
        <v>0</v>
      </c>
      <c r="H246" s="195">
        <f t="shared" si="13"/>
        <v>0</v>
      </c>
      <c r="I246" s="195">
        <f t="shared" si="14"/>
        <v>0</v>
      </c>
      <c r="J246" s="199">
        <f t="shared" si="15"/>
        <v>6</v>
      </c>
    </row>
    <row r="247" spans="1:10" ht="12.75" customHeight="1" x14ac:dyDescent="0.2">
      <c r="A247" s="64" t="s">
        <v>581</v>
      </c>
      <c r="B247" s="197">
        <v>219</v>
      </c>
      <c r="C247" s="198">
        <v>54</v>
      </c>
      <c r="D247" s="198">
        <v>0</v>
      </c>
      <c r="E247" s="198">
        <v>0.4</v>
      </c>
      <c r="F247" s="198">
        <v>0.9</v>
      </c>
      <c r="G247" s="195">
        <f t="shared" si="12"/>
        <v>8</v>
      </c>
      <c r="H247" s="195">
        <f t="shared" si="13"/>
        <v>0</v>
      </c>
      <c r="I247" s="195">
        <f t="shared" si="14"/>
        <v>0</v>
      </c>
      <c r="J247" s="199">
        <f t="shared" si="15"/>
        <v>61</v>
      </c>
    </row>
    <row r="248" spans="1:10" ht="12.75" customHeight="1" x14ac:dyDescent="0.2">
      <c r="A248" s="64" t="s">
        <v>582</v>
      </c>
      <c r="B248" s="197">
        <v>144</v>
      </c>
      <c r="C248" s="198">
        <v>24.3</v>
      </c>
      <c r="D248" s="198">
        <v>0</v>
      </c>
      <c r="E248" s="198">
        <v>5.2</v>
      </c>
      <c r="F248" s="198">
        <v>0</v>
      </c>
      <c r="G248" s="195">
        <f t="shared" si="12"/>
        <v>3</v>
      </c>
      <c r="H248" s="195">
        <f t="shared" si="13"/>
        <v>0</v>
      </c>
      <c r="I248" s="195">
        <f t="shared" si="14"/>
        <v>2</v>
      </c>
      <c r="J248" s="199">
        <f t="shared" si="15"/>
        <v>40</v>
      </c>
    </row>
    <row r="249" spans="1:10" ht="12.75" customHeight="1" x14ac:dyDescent="0.2">
      <c r="A249" s="64" t="s">
        <v>583</v>
      </c>
      <c r="B249" s="197">
        <v>104</v>
      </c>
      <c r="C249" s="198">
        <v>6.4</v>
      </c>
      <c r="D249" s="198">
        <v>19.399999999999999</v>
      </c>
      <c r="E249" s="198">
        <v>0.60000000000000009</v>
      </c>
      <c r="F249" s="198">
        <v>10.6</v>
      </c>
      <c r="G249" s="195">
        <f t="shared" si="12"/>
        <v>1</v>
      </c>
      <c r="H249" s="195">
        <f t="shared" si="13"/>
        <v>2</v>
      </c>
      <c r="I249" s="195">
        <f t="shared" si="14"/>
        <v>0</v>
      </c>
      <c r="J249" s="199">
        <f t="shared" si="15"/>
        <v>29</v>
      </c>
    </row>
    <row r="250" spans="1:10" ht="12.75" customHeight="1" x14ac:dyDescent="0.2">
      <c r="A250" s="64" t="s">
        <v>584</v>
      </c>
      <c r="B250" s="197">
        <v>272</v>
      </c>
      <c r="C250" s="198">
        <v>19.899999999999999</v>
      </c>
      <c r="D250" s="198">
        <v>50.1</v>
      </c>
      <c r="E250" s="198">
        <v>0.5</v>
      </c>
      <c r="F250" s="198">
        <v>11.1</v>
      </c>
      <c r="G250" s="195">
        <f t="shared" si="12"/>
        <v>3</v>
      </c>
      <c r="H250" s="195">
        <f t="shared" si="13"/>
        <v>6</v>
      </c>
      <c r="I250" s="195">
        <f t="shared" si="14"/>
        <v>0</v>
      </c>
      <c r="J250" s="199">
        <f t="shared" si="15"/>
        <v>76</v>
      </c>
    </row>
    <row r="251" spans="1:10" ht="12.75" customHeight="1" x14ac:dyDescent="0.2">
      <c r="A251" s="64" t="s">
        <v>331</v>
      </c>
      <c r="B251" s="197">
        <v>43</v>
      </c>
      <c r="C251" s="198">
        <v>4.0999999999999996</v>
      </c>
      <c r="D251" s="198">
        <v>6.3</v>
      </c>
      <c r="E251" s="198">
        <v>0.5</v>
      </c>
      <c r="F251" s="198">
        <v>6.8</v>
      </c>
      <c r="G251" s="195">
        <f t="shared" si="12"/>
        <v>1</v>
      </c>
      <c r="H251" s="195">
        <f t="shared" si="13"/>
        <v>1</v>
      </c>
      <c r="I251" s="195">
        <f t="shared" si="14"/>
        <v>0</v>
      </c>
      <c r="J251" s="199">
        <f t="shared" si="15"/>
        <v>12</v>
      </c>
    </row>
    <row r="252" spans="1:10" ht="12.75" customHeight="1" x14ac:dyDescent="0.2">
      <c r="A252" s="64" t="s">
        <v>585</v>
      </c>
      <c r="B252" s="197">
        <v>279</v>
      </c>
      <c r="C252" s="198">
        <v>23.9</v>
      </c>
      <c r="D252" s="198">
        <v>46.3</v>
      </c>
      <c r="E252" s="198">
        <v>1.1000000000000001</v>
      </c>
      <c r="F252" s="198">
        <v>13.9</v>
      </c>
      <c r="G252" s="195">
        <f t="shared" si="12"/>
        <v>3</v>
      </c>
      <c r="H252" s="195">
        <f t="shared" si="13"/>
        <v>5</v>
      </c>
      <c r="I252" s="195">
        <f t="shared" si="14"/>
        <v>0</v>
      </c>
      <c r="J252" s="199">
        <f t="shared" si="15"/>
        <v>78</v>
      </c>
    </row>
    <row r="253" spans="1:10" ht="12.75" customHeight="1" x14ac:dyDescent="0.2">
      <c r="A253" s="64" t="s">
        <v>586</v>
      </c>
      <c r="B253" s="197">
        <v>311</v>
      </c>
      <c r="C253" s="198">
        <v>23.6</v>
      </c>
      <c r="D253" s="198">
        <v>51.7</v>
      </c>
      <c r="E253" s="198">
        <v>2.5</v>
      </c>
      <c r="F253" s="198">
        <v>17</v>
      </c>
      <c r="G253" s="195">
        <f t="shared" si="12"/>
        <v>3</v>
      </c>
      <c r="H253" s="195">
        <f t="shared" si="13"/>
        <v>6</v>
      </c>
      <c r="I253" s="195">
        <f t="shared" si="14"/>
        <v>1</v>
      </c>
      <c r="J253" s="199">
        <f t="shared" si="15"/>
        <v>86</v>
      </c>
    </row>
    <row r="254" spans="1:10" ht="12.75" customHeight="1" x14ac:dyDescent="0.2">
      <c r="A254" s="64" t="s">
        <v>587</v>
      </c>
      <c r="B254" s="197">
        <v>17</v>
      </c>
      <c r="C254" s="198">
        <v>2.1</v>
      </c>
      <c r="D254" s="198">
        <v>2.4</v>
      </c>
      <c r="E254" s="198">
        <v>0.1</v>
      </c>
      <c r="F254" s="198">
        <v>2.9</v>
      </c>
      <c r="G254" s="195">
        <f t="shared" si="12"/>
        <v>0</v>
      </c>
      <c r="H254" s="195">
        <f t="shared" si="13"/>
        <v>0</v>
      </c>
      <c r="I254" s="195">
        <f t="shared" si="14"/>
        <v>0</v>
      </c>
      <c r="J254" s="199">
        <f t="shared" si="15"/>
        <v>5</v>
      </c>
    </row>
    <row r="255" spans="1:10" ht="12.75" customHeight="1" x14ac:dyDescent="0.2">
      <c r="A255" s="64" t="s">
        <v>588</v>
      </c>
      <c r="B255" s="197">
        <v>22</v>
      </c>
      <c r="C255" s="198">
        <v>1.5</v>
      </c>
      <c r="D255" s="198">
        <v>4.0999999999999996</v>
      </c>
      <c r="E255" s="198">
        <v>0.1</v>
      </c>
      <c r="F255" s="198">
        <v>2.6</v>
      </c>
      <c r="G255" s="195">
        <f t="shared" si="12"/>
        <v>0</v>
      </c>
      <c r="H255" s="195">
        <f t="shared" si="13"/>
        <v>0</v>
      </c>
      <c r="I255" s="195">
        <f t="shared" si="14"/>
        <v>0</v>
      </c>
      <c r="J255" s="199">
        <f t="shared" si="15"/>
        <v>6</v>
      </c>
    </row>
    <row r="256" spans="1:10" ht="12.75" customHeight="1" x14ac:dyDescent="0.2">
      <c r="A256" s="64" t="s">
        <v>589</v>
      </c>
      <c r="B256" s="197">
        <v>158</v>
      </c>
      <c r="C256" s="198">
        <v>23.4</v>
      </c>
      <c r="D256" s="198">
        <v>0</v>
      </c>
      <c r="E256" s="198">
        <v>6.5</v>
      </c>
      <c r="F256" s="198">
        <v>0</v>
      </c>
      <c r="G256" s="195">
        <f t="shared" si="12"/>
        <v>3</v>
      </c>
      <c r="H256" s="195">
        <f t="shared" si="13"/>
        <v>0</v>
      </c>
      <c r="I256" s="195">
        <f t="shared" si="14"/>
        <v>2</v>
      </c>
      <c r="J256" s="199">
        <f t="shared" si="15"/>
        <v>44</v>
      </c>
    </row>
    <row r="257" spans="1:10" ht="12.75" customHeight="1" x14ac:dyDescent="0.2">
      <c r="A257" s="64" t="s">
        <v>590</v>
      </c>
      <c r="B257" s="197">
        <v>114</v>
      </c>
      <c r="C257" s="198">
        <v>24.3</v>
      </c>
      <c r="D257" s="198">
        <v>0.2</v>
      </c>
      <c r="E257" s="198">
        <v>1.8</v>
      </c>
      <c r="F257" s="198">
        <v>0</v>
      </c>
      <c r="G257" s="195">
        <f t="shared" si="12"/>
        <v>3</v>
      </c>
      <c r="H257" s="195">
        <f t="shared" si="13"/>
        <v>0</v>
      </c>
      <c r="I257" s="195">
        <f t="shared" si="14"/>
        <v>1</v>
      </c>
      <c r="J257" s="199">
        <f t="shared" si="15"/>
        <v>32</v>
      </c>
    </row>
    <row r="258" spans="1:10" ht="12.75" customHeight="1" x14ac:dyDescent="0.2">
      <c r="A258" s="64" t="s">
        <v>591</v>
      </c>
      <c r="B258" s="197">
        <v>107</v>
      </c>
      <c r="C258" s="198">
        <v>25.1</v>
      </c>
      <c r="D258" s="198">
        <v>0</v>
      </c>
      <c r="E258" s="198">
        <v>0.7</v>
      </c>
      <c r="F258" s="198">
        <v>0</v>
      </c>
      <c r="G258" s="195">
        <f t="shared" si="12"/>
        <v>4</v>
      </c>
      <c r="H258" s="195">
        <f t="shared" si="13"/>
        <v>0</v>
      </c>
      <c r="I258" s="195">
        <f t="shared" si="14"/>
        <v>0</v>
      </c>
      <c r="J258" s="199">
        <f t="shared" si="15"/>
        <v>30</v>
      </c>
    </row>
    <row r="259" spans="1:10" ht="12.75" customHeight="1" x14ac:dyDescent="0.2">
      <c r="A259" s="64" t="s">
        <v>592</v>
      </c>
      <c r="B259" s="197">
        <v>388</v>
      </c>
      <c r="C259" s="198">
        <v>12.6</v>
      </c>
      <c r="D259" s="198">
        <v>72.900000000000006</v>
      </c>
      <c r="E259" s="198">
        <v>7.1</v>
      </c>
      <c r="F259" s="198">
        <v>7.6</v>
      </c>
      <c r="G259" s="195">
        <f t="shared" ref="G259:G322" si="16">ROUND(C259/7,0)</f>
        <v>2</v>
      </c>
      <c r="H259" s="195">
        <f t="shared" ref="H259:H322" si="17">ROUND(D259/9,0)</f>
        <v>8</v>
      </c>
      <c r="I259" s="195">
        <f t="shared" ref="I259:I322" si="18">ROUND(E259/3,0)</f>
        <v>2</v>
      </c>
      <c r="J259" s="199">
        <f t="shared" ref="J259:J322" si="19">ROUND(B259/3.6,0)</f>
        <v>108</v>
      </c>
    </row>
    <row r="260" spans="1:10" ht="12.75" customHeight="1" x14ac:dyDescent="0.2">
      <c r="A260" s="64" t="s">
        <v>593</v>
      </c>
      <c r="B260" s="197">
        <v>323</v>
      </c>
      <c r="C260" s="198">
        <v>5.8</v>
      </c>
      <c r="D260" s="198">
        <v>71.599999999999994</v>
      </c>
      <c r="E260" s="198">
        <v>3.7</v>
      </c>
      <c r="F260" s="198">
        <v>10.9</v>
      </c>
      <c r="G260" s="195">
        <f t="shared" si="16"/>
        <v>1</v>
      </c>
      <c r="H260" s="195">
        <f t="shared" si="17"/>
        <v>8</v>
      </c>
      <c r="I260" s="195">
        <f t="shared" si="18"/>
        <v>1</v>
      </c>
      <c r="J260" s="199">
        <f t="shared" si="19"/>
        <v>90</v>
      </c>
    </row>
    <row r="261" spans="1:10" ht="12.75" customHeight="1" x14ac:dyDescent="0.2">
      <c r="A261" s="64" t="s">
        <v>594</v>
      </c>
      <c r="B261" s="197">
        <v>334</v>
      </c>
      <c r="C261" s="198">
        <v>21.8</v>
      </c>
      <c r="D261" s="198">
        <v>54.3</v>
      </c>
      <c r="E261" s="198">
        <v>4.9000000000000004</v>
      </c>
      <c r="F261" s="198">
        <v>13.8</v>
      </c>
      <c r="G261" s="195">
        <f t="shared" si="16"/>
        <v>3</v>
      </c>
      <c r="H261" s="195">
        <f t="shared" si="17"/>
        <v>6</v>
      </c>
      <c r="I261" s="195">
        <f t="shared" si="18"/>
        <v>2</v>
      </c>
      <c r="J261" s="199">
        <f t="shared" si="19"/>
        <v>93</v>
      </c>
    </row>
    <row r="262" spans="1:10" ht="12.75" customHeight="1" x14ac:dyDescent="0.2">
      <c r="A262" s="64" t="s">
        <v>595</v>
      </c>
      <c r="B262" s="197">
        <v>604</v>
      </c>
      <c r="C262" s="198">
        <v>5.6</v>
      </c>
      <c r="D262" s="198">
        <v>6.4</v>
      </c>
      <c r="E262" s="198">
        <v>62</v>
      </c>
      <c r="F262" s="198">
        <v>21.1</v>
      </c>
      <c r="G262" s="195">
        <f t="shared" si="16"/>
        <v>1</v>
      </c>
      <c r="H262" s="195">
        <f t="shared" si="17"/>
        <v>1</v>
      </c>
      <c r="I262" s="195">
        <f t="shared" si="18"/>
        <v>21</v>
      </c>
      <c r="J262" s="199">
        <f t="shared" si="19"/>
        <v>168</v>
      </c>
    </row>
    <row r="263" spans="1:10" ht="12.75" customHeight="1" x14ac:dyDescent="0.2">
      <c r="A263" s="64" t="s">
        <v>596</v>
      </c>
      <c r="B263" s="197">
        <v>321</v>
      </c>
      <c r="C263" s="198">
        <v>11.9</v>
      </c>
      <c r="D263" s="198">
        <v>68.400000000000006</v>
      </c>
      <c r="E263" s="198">
        <v>1.9</v>
      </c>
      <c r="F263" s="198">
        <v>9.6</v>
      </c>
      <c r="G263" s="195">
        <f t="shared" si="16"/>
        <v>2</v>
      </c>
      <c r="H263" s="195">
        <f t="shared" si="17"/>
        <v>8</v>
      </c>
      <c r="I263" s="195">
        <f t="shared" si="18"/>
        <v>1</v>
      </c>
      <c r="J263" s="199">
        <f t="shared" si="19"/>
        <v>89</v>
      </c>
    </row>
    <row r="264" spans="1:10" ht="12.75" customHeight="1" x14ac:dyDescent="0.2">
      <c r="A264" s="64" t="s">
        <v>597</v>
      </c>
      <c r="B264" s="197">
        <v>343</v>
      </c>
      <c r="C264" s="198">
        <v>11.5</v>
      </c>
      <c r="D264" s="198">
        <v>76.900000000000006</v>
      </c>
      <c r="E264" s="198">
        <v>1</v>
      </c>
      <c r="F264" s="198">
        <v>3.5</v>
      </c>
      <c r="G264" s="195">
        <f t="shared" si="16"/>
        <v>2</v>
      </c>
      <c r="H264" s="195">
        <f t="shared" si="17"/>
        <v>9</v>
      </c>
      <c r="I264" s="195">
        <f t="shared" si="18"/>
        <v>0</v>
      </c>
      <c r="J264" s="199">
        <f t="shared" si="19"/>
        <v>95</v>
      </c>
    </row>
    <row r="265" spans="1:10" ht="12.75" customHeight="1" x14ac:dyDescent="0.2">
      <c r="A265" s="64" t="s">
        <v>598</v>
      </c>
      <c r="B265" s="197">
        <v>343</v>
      </c>
      <c r="C265" s="198">
        <v>11</v>
      </c>
      <c r="D265" s="198">
        <v>78</v>
      </c>
      <c r="E265" s="198">
        <v>0.7</v>
      </c>
      <c r="F265" s="198">
        <v>2.5</v>
      </c>
      <c r="G265" s="195">
        <f t="shared" si="16"/>
        <v>2</v>
      </c>
      <c r="H265" s="195">
        <f t="shared" si="17"/>
        <v>9</v>
      </c>
      <c r="I265" s="195">
        <f t="shared" si="18"/>
        <v>0</v>
      </c>
      <c r="J265" s="199">
        <f t="shared" si="19"/>
        <v>95</v>
      </c>
    </row>
    <row r="266" spans="1:10" ht="12.75" customHeight="1" x14ac:dyDescent="0.2">
      <c r="A266" s="64" t="s">
        <v>599</v>
      </c>
      <c r="B266" s="197">
        <v>304</v>
      </c>
      <c r="C266" s="198">
        <v>12.6</v>
      </c>
      <c r="D266" s="198">
        <v>61.1</v>
      </c>
      <c r="E266" s="198">
        <v>2.8</v>
      </c>
      <c r="F266" s="198">
        <v>3.5</v>
      </c>
      <c r="G266" s="195">
        <f t="shared" si="16"/>
        <v>2</v>
      </c>
      <c r="H266" s="195">
        <f t="shared" si="17"/>
        <v>7</v>
      </c>
      <c r="I266" s="195">
        <f t="shared" si="18"/>
        <v>1</v>
      </c>
      <c r="J266" s="199">
        <f t="shared" si="19"/>
        <v>84</v>
      </c>
    </row>
    <row r="267" spans="1:10" ht="12.75" customHeight="1" x14ac:dyDescent="0.2">
      <c r="A267" s="64" t="s">
        <v>600</v>
      </c>
      <c r="B267" s="197">
        <v>364</v>
      </c>
      <c r="C267" s="198">
        <v>8.1</v>
      </c>
      <c r="D267" s="198">
        <v>84.9</v>
      </c>
      <c r="E267" s="198">
        <v>1.5</v>
      </c>
      <c r="F267" s="198">
        <v>2.1</v>
      </c>
      <c r="G267" s="195">
        <f t="shared" si="16"/>
        <v>1</v>
      </c>
      <c r="H267" s="195">
        <f t="shared" si="17"/>
        <v>9</v>
      </c>
      <c r="I267" s="195">
        <f t="shared" si="18"/>
        <v>1</v>
      </c>
      <c r="J267" s="199">
        <f t="shared" si="19"/>
        <v>101</v>
      </c>
    </row>
    <row r="268" spans="1:10" ht="12.75" customHeight="1" x14ac:dyDescent="0.2">
      <c r="A268" s="64" t="s">
        <v>601</v>
      </c>
      <c r="B268" s="197">
        <v>365</v>
      </c>
      <c r="C268" s="198">
        <v>8.6999999999999993</v>
      </c>
      <c r="D268" s="198">
        <v>81.5</v>
      </c>
      <c r="E268" s="198">
        <v>2.7</v>
      </c>
      <c r="F268" s="198">
        <v>2.6</v>
      </c>
      <c r="G268" s="195">
        <f t="shared" si="16"/>
        <v>1</v>
      </c>
      <c r="H268" s="195">
        <f t="shared" si="17"/>
        <v>9</v>
      </c>
      <c r="I268" s="195">
        <f t="shared" si="18"/>
        <v>1</v>
      </c>
      <c r="J268" s="199">
        <f t="shared" si="19"/>
        <v>101</v>
      </c>
    </row>
    <row r="269" spans="1:10" ht="12.75" customHeight="1" x14ac:dyDescent="0.2">
      <c r="A269" s="64" t="s">
        <v>602</v>
      </c>
      <c r="B269" s="197">
        <v>360</v>
      </c>
      <c r="C269" s="198">
        <v>10.6</v>
      </c>
      <c r="D269" s="198">
        <v>80</v>
      </c>
      <c r="E269" s="198">
        <v>1.9</v>
      </c>
      <c r="F269" s="198">
        <v>14.8</v>
      </c>
      <c r="G269" s="195">
        <f t="shared" si="16"/>
        <v>2</v>
      </c>
      <c r="H269" s="195">
        <f t="shared" si="17"/>
        <v>9</v>
      </c>
      <c r="I269" s="195">
        <f t="shared" si="18"/>
        <v>1</v>
      </c>
      <c r="J269" s="199">
        <f t="shared" si="19"/>
        <v>100</v>
      </c>
    </row>
    <row r="270" spans="1:10" ht="12.75" customHeight="1" x14ac:dyDescent="0.2">
      <c r="A270" s="64" t="s">
        <v>603</v>
      </c>
      <c r="B270" s="197">
        <v>363</v>
      </c>
      <c r="C270" s="198">
        <v>7.3</v>
      </c>
      <c r="D270" s="198">
        <v>87.8</v>
      </c>
      <c r="E270" s="198">
        <v>0.5</v>
      </c>
      <c r="F270" s="198">
        <v>0.7</v>
      </c>
      <c r="G270" s="195">
        <f t="shared" si="16"/>
        <v>1</v>
      </c>
      <c r="H270" s="195">
        <f t="shared" si="17"/>
        <v>10</v>
      </c>
      <c r="I270" s="195">
        <f t="shared" si="18"/>
        <v>0</v>
      </c>
      <c r="J270" s="199">
        <f t="shared" si="19"/>
        <v>101</v>
      </c>
    </row>
    <row r="271" spans="1:10" ht="12.75" customHeight="1" x14ac:dyDescent="0.2">
      <c r="A271" s="64" t="s">
        <v>604</v>
      </c>
      <c r="B271" s="197">
        <v>335</v>
      </c>
      <c r="C271" s="198">
        <v>8.1999999999999993</v>
      </c>
      <c r="D271" s="198">
        <v>75.900000000000006</v>
      </c>
      <c r="E271" s="198">
        <v>2</v>
      </c>
      <c r="F271" s="198">
        <v>11.7</v>
      </c>
      <c r="G271" s="195">
        <f t="shared" si="16"/>
        <v>1</v>
      </c>
      <c r="H271" s="195">
        <f t="shared" si="17"/>
        <v>8</v>
      </c>
      <c r="I271" s="195">
        <f t="shared" si="18"/>
        <v>1</v>
      </c>
      <c r="J271" s="199">
        <f t="shared" si="19"/>
        <v>93</v>
      </c>
    </row>
    <row r="272" spans="1:10" ht="12.75" customHeight="1" x14ac:dyDescent="0.2">
      <c r="A272" s="64" t="s">
        <v>605</v>
      </c>
      <c r="B272" s="197">
        <v>316</v>
      </c>
      <c r="C272" s="198">
        <v>8.3000000000000007</v>
      </c>
      <c r="D272" s="198">
        <v>67.8</v>
      </c>
      <c r="E272" s="198">
        <v>1.3</v>
      </c>
      <c r="F272" s="198">
        <v>8</v>
      </c>
      <c r="G272" s="195">
        <f t="shared" si="16"/>
        <v>1</v>
      </c>
      <c r="H272" s="195">
        <f t="shared" si="17"/>
        <v>8</v>
      </c>
      <c r="I272" s="195">
        <f t="shared" si="18"/>
        <v>0</v>
      </c>
      <c r="J272" s="199">
        <f t="shared" si="19"/>
        <v>88</v>
      </c>
    </row>
    <row r="273" spans="1:10" ht="12.75" customHeight="1" x14ac:dyDescent="0.2">
      <c r="A273" s="64" t="s">
        <v>606</v>
      </c>
      <c r="B273" s="197">
        <v>352</v>
      </c>
      <c r="C273" s="198">
        <v>45.3</v>
      </c>
      <c r="D273" s="198">
        <v>28.2</v>
      </c>
      <c r="E273" s="198">
        <v>7.2</v>
      </c>
      <c r="F273" s="198">
        <v>13.3</v>
      </c>
      <c r="G273" s="195">
        <f t="shared" si="16"/>
        <v>6</v>
      </c>
      <c r="H273" s="195">
        <f t="shared" si="17"/>
        <v>3</v>
      </c>
      <c r="I273" s="195">
        <f t="shared" si="18"/>
        <v>2</v>
      </c>
      <c r="J273" s="199">
        <f t="shared" si="19"/>
        <v>98</v>
      </c>
    </row>
    <row r="274" spans="1:10" ht="12.75" customHeight="1" x14ac:dyDescent="0.2">
      <c r="A274" s="64" t="s">
        <v>607</v>
      </c>
      <c r="B274" s="197">
        <v>447</v>
      </c>
      <c r="C274" s="198">
        <v>36.799999999999997</v>
      </c>
      <c r="D274" s="198">
        <v>23.5</v>
      </c>
      <c r="E274" s="198">
        <v>23.5</v>
      </c>
      <c r="F274" s="198">
        <v>10.7</v>
      </c>
      <c r="G274" s="195">
        <f t="shared" si="16"/>
        <v>5</v>
      </c>
      <c r="H274" s="195">
        <f t="shared" si="17"/>
        <v>3</v>
      </c>
      <c r="I274" s="195">
        <f t="shared" si="18"/>
        <v>8</v>
      </c>
      <c r="J274" s="199">
        <f t="shared" si="19"/>
        <v>124</v>
      </c>
    </row>
    <row r="275" spans="1:10" ht="12.75" customHeight="1" x14ac:dyDescent="0.2">
      <c r="A275" s="64" t="s">
        <v>608</v>
      </c>
      <c r="B275" s="197">
        <v>415</v>
      </c>
      <c r="C275" s="198">
        <v>13.2</v>
      </c>
      <c r="D275" s="198">
        <v>81.5</v>
      </c>
      <c r="E275" s="198">
        <v>6.3</v>
      </c>
      <c r="F275" s="198">
        <v>0</v>
      </c>
      <c r="G275" s="195">
        <f t="shared" si="16"/>
        <v>2</v>
      </c>
      <c r="H275" s="195">
        <f t="shared" si="17"/>
        <v>9</v>
      </c>
      <c r="I275" s="195">
        <f t="shared" si="18"/>
        <v>2</v>
      </c>
      <c r="J275" s="199">
        <f t="shared" si="19"/>
        <v>115</v>
      </c>
    </row>
    <row r="276" spans="1:10" ht="12.75" customHeight="1" x14ac:dyDescent="0.2">
      <c r="A276" s="64" t="s">
        <v>609</v>
      </c>
      <c r="B276" s="197">
        <v>344</v>
      </c>
      <c r="C276" s="198">
        <v>13.1</v>
      </c>
      <c r="D276" s="198">
        <v>69.2</v>
      </c>
      <c r="E276" s="198">
        <v>1.7000000000000002</v>
      </c>
      <c r="F276" s="198">
        <v>4.4000000000000004</v>
      </c>
      <c r="G276" s="195">
        <f t="shared" si="16"/>
        <v>2</v>
      </c>
      <c r="H276" s="195">
        <f t="shared" si="17"/>
        <v>8</v>
      </c>
      <c r="I276" s="195">
        <f t="shared" si="18"/>
        <v>1</v>
      </c>
      <c r="J276" s="199">
        <f t="shared" si="19"/>
        <v>96</v>
      </c>
    </row>
    <row r="277" spans="1:10" ht="12.75" customHeight="1" x14ac:dyDescent="0.2">
      <c r="A277" s="64" t="s">
        <v>610</v>
      </c>
      <c r="B277" s="197">
        <v>37</v>
      </c>
      <c r="C277" s="198">
        <v>5.4</v>
      </c>
      <c r="D277" s="198">
        <v>4.2</v>
      </c>
      <c r="E277" s="198">
        <v>0.2</v>
      </c>
      <c r="F277" s="198">
        <v>5.0999999999999996</v>
      </c>
      <c r="G277" s="195">
        <f t="shared" si="16"/>
        <v>1</v>
      </c>
      <c r="H277" s="195">
        <f t="shared" si="17"/>
        <v>0</v>
      </c>
      <c r="I277" s="195">
        <f t="shared" si="18"/>
        <v>0</v>
      </c>
      <c r="J277" s="199">
        <f t="shared" si="19"/>
        <v>10</v>
      </c>
    </row>
    <row r="278" spans="1:10" ht="12.75" customHeight="1" x14ac:dyDescent="0.2">
      <c r="A278" s="64" t="s">
        <v>611</v>
      </c>
      <c r="B278" s="197">
        <v>342</v>
      </c>
      <c r="C278" s="198">
        <v>27.2</v>
      </c>
      <c r="D278" s="198">
        <v>55.3</v>
      </c>
      <c r="E278" s="198">
        <v>3</v>
      </c>
      <c r="F278" s="198">
        <v>7</v>
      </c>
      <c r="G278" s="195">
        <f t="shared" si="16"/>
        <v>4</v>
      </c>
      <c r="H278" s="195">
        <f t="shared" si="17"/>
        <v>6</v>
      </c>
      <c r="I278" s="195">
        <f t="shared" si="18"/>
        <v>1</v>
      </c>
      <c r="J278" s="199">
        <f t="shared" si="19"/>
        <v>95</v>
      </c>
    </row>
    <row r="279" spans="1:10" ht="12.75" customHeight="1" x14ac:dyDescent="0.2">
      <c r="A279" s="64" t="s">
        <v>612</v>
      </c>
      <c r="B279" s="197">
        <v>250</v>
      </c>
      <c r="C279" s="198">
        <v>15.6</v>
      </c>
      <c r="D279" s="198">
        <v>1.5</v>
      </c>
      <c r="E279" s="198">
        <v>20.2</v>
      </c>
      <c r="F279" s="198">
        <v>0</v>
      </c>
      <c r="G279" s="195">
        <f t="shared" si="16"/>
        <v>2</v>
      </c>
      <c r="H279" s="195">
        <f t="shared" si="17"/>
        <v>0</v>
      </c>
      <c r="I279" s="195">
        <f t="shared" si="18"/>
        <v>7</v>
      </c>
      <c r="J279" s="199">
        <f t="shared" si="19"/>
        <v>69</v>
      </c>
    </row>
    <row r="280" spans="1:10" ht="12.75" customHeight="1" x14ac:dyDescent="0.2">
      <c r="A280" s="64" t="s">
        <v>613</v>
      </c>
      <c r="B280" s="197">
        <v>410</v>
      </c>
      <c r="C280" s="198">
        <v>11.3</v>
      </c>
      <c r="D280" s="198">
        <v>83</v>
      </c>
      <c r="E280" s="198">
        <v>6</v>
      </c>
      <c r="F280" s="198">
        <v>3.5</v>
      </c>
      <c r="G280" s="195">
        <f t="shared" si="16"/>
        <v>2</v>
      </c>
      <c r="H280" s="195">
        <f t="shared" si="17"/>
        <v>9</v>
      </c>
      <c r="I280" s="195">
        <f t="shared" si="18"/>
        <v>2</v>
      </c>
      <c r="J280" s="199">
        <f t="shared" si="19"/>
        <v>114</v>
      </c>
    </row>
    <row r="281" spans="1:10" ht="12.75" customHeight="1" x14ac:dyDescent="0.2">
      <c r="A281" s="64" t="s">
        <v>614</v>
      </c>
      <c r="B281" s="197">
        <v>404</v>
      </c>
      <c r="C281" s="198">
        <v>10.5</v>
      </c>
      <c r="D281" s="198">
        <v>81.599999999999994</v>
      </c>
      <c r="E281" s="198">
        <v>6.2</v>
      </c>
      <c r="F281" s="198">
        <v>3.5</v>
      </c>
      <c r="G281" s="195">
        <f t="shared" si="16"/>
        <v>2</v>
      </c>
      <c r="H281" s="195">
        <f t="shared" si="17"/>
        <v>9</v>
      </c>
      <c r="I281" s="195">
        <f t="shared" si="18"/>
        <v>2</v>
      </c>
      <c r="J281" s="199">
        <f t="shared" si="19"/>
        <v>112</v>
      </c>
    </row>
    <row r="282" spans="1:10" ht="12.75" customHeight="1" x14ac:dyDescent="0.2">
      <c r="A282" s="64" t="s">
        <v>615</v>
      </c>
      <c r="B282" s="197">
        <v>365</v>
      </c>
      <c r="C282" s="198">
        <v>11.2</v>
      </c>
      <c r="D282" s="198">
        <v>74.099999999999994</v>
      </c>
      <c r="E282" s="198">
        <v>5.2</v>
      </c>
      <c r="F282" s="198">
        <v>11</v>
      </c>
      <c r="G282" s="195">
        <f t="shared" si="16"/>
        <v>2</v>
      </c>
      <c r="H282" s="195">
        <f t="shared" si="17"/>
        <v>8</v>
      </c>
      <c r="I282" s="195">
        <f t="shared" si="18"/>
        <v>2</v>
      </c>
      <c r="J282" s="199">
        <f t="shared" si="19"/>
        <v>101</v>
      </c>
    </row>
    <row r="283" spans="1:10" ht="12.75" customHeight="1" x14ac:dyDescent="0.2">
      <c r="A283" s="64" t="s">
        <v>616</v>
      </c>
      <c r="B283" s="197">
        <v>410</v>
      </c>
      <c r="C283" s="198">
        <v>11.3</v>
      </c>
      <c r="D283" s="198">
        <v>83</v>
      </c>
      <c r="E283" s="198">
        <v>6</v>
      </c>
      <c r="F283" s="198">
        <v>3.5</v>
      </c>
      <c r="G283" s="195">
        <f t="shared" si="16"/>
        <v>2</v>
      </c>
      <c r="H283" s="195">
        <f t="shared" si="17"/>
        <v>9</v>
      </c>
      <c r="I283" s="195">
        <f t="shared" si="18"/>
        <v>2</v>
      </c>
      <c r="J283" s="199">
        <f t="shared" si="19"/>
        <v>114</v>
      </c>
    </row>
    <row r="284" spans="1:10" ht="12.75" customHeight="1" x14ac:dyDescent="0.2">
      <c r="A284" s="64" t="s">
        <v>617</v>
      </c>
      <c r="B284" s="197">
        <v>366</v>
      </c>
      <c r="C284" s="198">
        <v>7.9</v>
      </c>
      <c r="D284" s="198">
        <v>65.7</v>
      </c>
      <c r="E284" s="198">
        <v>1.3</v>
      </c>
      <c r="F284" s="198">
        <v>16.5</v>
      </c>
      <c r="G284" s="195">
        <f t="shared" si="16"/>
        <v>1</v>
      </c>
      <c r="H284" s="195">
        <f t="shared" si="17"/>
        <v>7</v>
      </c>
      <c r="I284" s="195">
        <f t="shared" si="18"/>
        <v>0</v>
      </c>
      <c r="J284" s="199">
        <f t="shared" si="19"/>
        <v>102</v>
      </c>
    </row>
    <row r="285" spans="1:10" ht="12.75" customHeight="1" x14ac:dyDescent="0.2">
      <c r="A285" s="64" t="s">
        <v>618</v>
      </c>
      <c r="B285" s="197">
        <v>47</v>
      </c>
      <c r="C285" s="198">
        <v>0.9</v>
      </c>
      <c r="D285" s="198">
        <v>11.2</v>
      </c>
      <c r="E285" s="198">
        <v>0.2</v>
      </c>
      <c r="F285" s="198">
        <v>2</v>
      </c>
      <c r="G285" s="195">
        <f t="shared" si="16"/>
        <v>0</v>
      </c>
      <c r="H285" s="195">
        <f t="shared" si="17"/>
        <v>1</v>
      </c>
      <c r="I285" s="195">
        <f t="shared" si="18"/>
        <v>0</v>
      </c>
      <c r="J285" s="199">
        <f t="shared" si="19"/>
        <v>13</v>
      </c>
    </row>
    <row r="286" spans="1:10" ht="12.75" customHeight="1" x14ac:dyDescent="0.2">
      <c r="A286" s="64" t="s">
        <v>619</v>
      </c>
      <c r="B286" s="197">
        <v>53</v>
      </c>
      <c r="C286" s="198">
        <v>0.8</v>
      </c>
      <c r="D286" s="198">
        <v>13</v>
      </c>
      <c r="E286" s="198">
        <v>0.1</v>
      </c>
      <c r="F286" s="198">
        <v>5</v>
      </c>
      <c r="G286" s="195">
        <f t="shared" si="16"/>
        <v>0</v>
      </c>
      <c r="H286" s="195">
        <f t="shared" si="17"/>
        <v>1</v>
      </c>
      <c r="I286" s="195">
        <f t="shared" si="18"/>
        <v>0</v>
      </c>
      <c r="J286" s="199">
        <f t="shared" si="19"/>
        <v>15</v>
      </c>
    </row>
    <row r="287" spans="1:10" ht="12.75" customHeight="1" x14ac:dyDescent="0.2">
      <c r="A287" s="64" t="s">
        <v>620</v>
      </c>
      <c r="B287" s="197">
        <v>277</v>
      </c>
      <c r="C287" s="198">
        <v>5.2</v>
      </c>
      <c r="D287" s="198">
        <v>58.2</v>
      </c>
      <c r="E287" s="198">
        <v>4.2</v>
      </c>
      <c r="F287" s="198">
        <v>10.4</v>
      </c>
      <c r="G287" s="195">
        <f t="shared" si="16"/>
        <v>1</v>
      </c>
      <c r="H287" s="195">
        <f t="shared" si="17"/>
        <v>6</v>
      </c>
      <c r="I287" s="195">
        <f t="shared" si="18"/>
        <v>1</v>
      </c>
      <c r="J287" s="199">
        <f t="shared" si="19"/>
        <v>77</v>
      </c>
    </row>
    <row r="288" spans="1:10" ht="12.75" customHeight="1" x14ac:dyDescent="0.2">
      <c r="A288" s="64" t="s">
        <v>621</v>
      </c>
      <c r="B288" s="197">
        <v>232</v>
      </c>
      <c r="C288" s="198">
        <v>3.6</v>
      </c>
      <c r="D288" s="198">
        <v>52.9</v>
      </c>
      <c r="E288" s="198">
        <v>2.1</v>
      </c>
      <c r="F288" s="198">
        <v>18.5</v>
      </c>
      <c r="G288" s="195">
        <f t="shared" si="16"/>
        <v>1</v>
      </c>
      <c r="H288" s="195">
        <f t="shared" si="17"/>
        <v>6</v>
      </c>
      <c r="I288" s="195">
        <f t="shared" si="18"/>
        <v>1</v>
      </c>
      <c r="J288" s="199">
        <f t="shared" si="19"/>
        <v>64</v>
      </c>
    </row>
    <row r="289" spans="1:10" ht="12.75" customHeight="1" x14ac:dyDescent="0.2">
      <c r="A289" s="64" t="s">
        <v>622</v>
      </c>
      <c r="B289" s="197">
        <v>242</v>
      </c>
      <c r="C289" s="198">
        <v>3.5</v>
      </c>
      <c r="D289" s="198">
        <v>58</v>
      </c>
      <c r="E289" s="198">
        <v>2.7</v>
      </c>
      <c r="F289" s="198">
        <v>10.4</v>
      </c>
      <c r="G289" s="195">
        <f t="shared" si="16"/>
        <v>1</v>
      </c>
      <c r="H289" s="195">
        <f t="shared" si="17"/>
        <v>6</v>
      </c>
      <c r="I289" s="195">
        <f t="shared" si="18"/>
        <v>1</v>
      </c>
      <c r="J289" s="199">
        <f t="shared" si="19"/>
        <v>67</v>
      </c>
    </row>
    <row r="290" spans="1:10" ht="12.75" customHeight="1" x14ac:dyDescent="0.2">
      <c r="A290" s="64" t="s">
        <v>623</v>
      </c>
      <c r="B290" s="197">
        <v>9</v>
      </c>
      <c r="C290" s="198">
        <v>1.2</v>
      </c>
      <c r="D290" s="198">
        <v>1</v>
      </c>
      <c r="E290" s="198">
        <v>0</v>
      </c>
      <c r="F290" s="198">
        <v>2.2000000000000002</v>
      </c>
      <c r="G290" s="195">
        <f t="shared" si="16"/>
        <v>0</v>
      </c>
      <c r="H290" s="195">
        <f t="shared" si="17"/>
        <v>0</v>
      </c>
      <c r="I290" s="195">
        <f t="shared" si="18"/>
        <v>0</v>
      </c>
      <c r="J290" s="199">
        <f t="shared" si="19"/>
        <v>3</v>
      </c>
    </row>
    <row r="291" spans="1:10" ht="12.75" customHeight="1" x14ac:dyDescent="0.2">
      <c r="A291" s="64" t="s">
        <v>624</v>
      </c>
      <c r="B291" s="197">
        <v>345</v>
      </c>
      <c r="C291" s="198">
        <v>15.8</v>
      </c>
      <c r="D291" s="198">
        <v>12.5</v>
      </c>
      <c r="E291" s="198">
        <v>14.9</v>
      </c>
      <c r="F291" s="198">
        <v>39.799999999999997</v>
      </c>
      <c r="G291" s="195">
        <f t="shared" si="16"/>
        <v>2</v>
      </c>
      <c r="H291" s="195">
        <f t="shared" si="17"/>
        <v>1</v>
      </c>
      <c r="I291" s="195">
        <f t="shared" si="18"/>
        <v>5</v>
      </c>
      <c r="J291" s="199">
        <f t="shared" si="19"/>
        <v>96</v>
      </c>
    </row>
    <row r="292" spans="1:10" ht="12.75" customHeight="1" x14ac:dyDescent="0.2">
      <c r="A292" s="64" t="s">
        <v>625</v>
      </c>
      <c r="B292" s="197">
        <v>360</v>
      </c>
      <c r="C292" s="198">
        <v>10.6</v>
      </c>
      <c r="D292" s="198">
        <v>80</v>
      </c>
      <c r="E292" s="198">
        <v>1.9</v>
      </c>
      <c r="F292" s="198">
        <v>14.8</v>
      </c>
      <c r="G292" s="195">
        <f t="shared" si="16"/>
        <v>2</v>
      </c>
      <c r="H292" s="195">
        <f t="shared" si="17"/>
        <v>9</v>
      </c>
      <c r="I292" s="195">
        <f t="shared" si="18"/>
        <v>1</v>
      </c>
      <c r="J292" s="199">
        <f t="shared" si="19"/>
        <v>100</v>
      </c>
    </row>
    <row r="293" spans="1:10" ht="12.75" customHeight="1" x14ac:dyDescent="0.2">
      <c r="A293" s="64" t="s">
        <v>626</v>
      </c>
      <c r="B293" s="197">
        <v>395</v>
      </c>
      <c r="C293" s="198">
        <v>8</v>
      </c>
      <c r="D293" s="198">
        <v>73.5</v>
      </c>
      <c r="E293" s="198">
        <v>7.5</v>
      </c>
      <c r="F293" s="198">
        <v>8.3000000000000007</v>
      </c>
      <c r="G293" s="195">
        <f t="shared" si="16"/>
        <v>1</v>
      </c>
      <c r="H293" s="195">
        <f t="shared" si="17"/>
        <v>8</v>
      </c>
      <c r="I293" s="195">
        <f t="shared" si="18"/>
        <v>3</v>
      </c>
      <c r="J293" s="199">
        <f t="shared" si="19"/>
        <v>110</v>
      </c>
    </row>
    <row r="294" spans="1:10" ht="12.75" customHeight="1" x14ac:dyDescent="0.2">
      <c r="A294" s="64" t="s">
        <v>627</v>
      </c>
      <c r="B294" s="197">
        <v>319</v>
      </c>
      <c r="C294" s="198">
        <v>10.199999999999999</v>
      </c>
      <c r="D294" s="198">
        <v>69.7</v>
      </c>
      <c r="E294" s="198">
        <v>1.9</v>
      </c>
      <c r="F294" s="198">
        <v>17.3</v>
      </c>
      <c r="G294" s="195">
        <f t="shared" si="16"/>
        <v>1</v>
      </c>
      <c r="H294" s="195">
        <f t="shared" si="17"/>
        <v>8</v>
      </c>
      <c r="I294" s="195">
        <f t="shared" si="18"/>
        <v>1</v>
      </c>
      <c r="J294" s="199">
        <f t="shared" si="19"/>
        <v>89</v>
      </c>
    </row>
    <row r="295" spans="1:10" ht="12.75" customHeight="1" x14ac:dyDescent="0.2">
      <c r="A295" s="64" t="s">
        <v>628</v>
      </c>
      <c r="B295" s="197">
        <v>102</v>
      </c>
      <c r="C295" s="198">
        <v>11.7</v>
      </c>
      <c r="D295" s="198">
        <v>2.6</v>
      </c>
      <c r="E295" s="198">
        <v>5.3</v>
      </c>
      <c r="F295" s="198">
        <v>0</v>
      </c>
      <c r="G295" s="195">
        <f t="shared" si="16"/>
        <v>2</v>
      </c>
      <c r="H295" s="195">
        <f t="shared" si="17"/>
        <v>0</v>
      </c>
      <c r="I295" s="195">
        <f t="shared" si="18"/>
        <v>2</v>
      </c>
      <c r="J295" s="199">
        <f t="shared" si="19"/>
        <v>28</v>
      </c>
    </row>
    <row r="296" spans="1:10" ht="12.75" customHeight="1" x14ac:dyDescent="0.2">
      <c r="A296" s="64" t="s">
        <v>629</v>
      </c>
      <c r="B296" s="197">
        <v>364</v>
      </c>
      <c r="C296" s="198">
        <v>6.6</v>
      </c>
      <c r="D296" s="198">
        <v>88.1</v>
      </c>
      <c r="E296" s="198">
        <v>0.8</v>
      </c>
      <c r="F296" s="198">
        <v>3.8</v>
      </c>
      <c r="G296" s="195">
        <f t="shared" si="16"/>
        <v>1</v>
      </c>
      <c r="H296" s="195">
        <f t="shared" si="17"/>
        <v>10</v>
      </c>
      <c r="I296" s="195">
        <f t="shared" si="18"/>
        <v>0</v>
      </c>
      <c r="J296" s="199">
        <f t="shared" si="19"/>
        <v>101</v>
      </c>
    </row>
    <row r="297" spans="1:10" ht="12.75" customHeight="1" x14ac:dyDescent="0.2">
      <c r="A297" s="64" t="s">
        <v>630</v>
      </c>
      <c r="B297" s="197">
        <v>346</v>
      </c>
      <c r="C297" s="198">
        <v>6.6</v>
      </c>
      <c r="D297" s="198">
        <v>77.5</v>
      </c>
      <c r="E297" s="198">
        <v>1.2</v>
      </c>
      <c r="F297" s="198">
        <v>2.2000000000000002</v>
      </c>
      <c r="G297" s="195">
        <f t="shared" si="16"/>
        <v>1</v>
      </c>
      <c r="H297" s="195">
        <f t="shared" si="17"/>
        <v>9</v>
      </c>
      <c r="I297" s="195">
        <f t="shared" si="18"/>
        <v>0</v>
      </c>
      <c r="J297" s="199">
        <f t="shared" si="19"/>
        <v>96</v>
      </c>
    </row>
    <row r="298" spans="1:10" ht="12.75" customHeight="1" x14ac:dyDescent="0.2">
      <c r="A298" s="64" t="s">
        <v>631</v>
      </c>
      <c r="B298" s="197">
        <v>265</v>
      </c>
      <c r="C298" s="198">
        <v>20.6</v>
      </c>
      <c r="D298" s="198">
        <v>0</v>
      </c>
      <c r="E298" s="198">
        <v>20.3</v>
      </c>
      <c r="F298" s="198">
        <v>0</v>
      </c>
      <c r="G298" s="195">
        <f t="shared" si="16"/>
        <v>3</v>
      </c>
      <c r="H298" s="195">
        <f t="shared" si="17"/>
        <v>0</v>
      </c>
      <c r="I298" s="195">
        <f t="shared" si="18"/>
        <v>7</v>
      </c>
      <c r="J298" s="199">
        <f t="shared" si="19"/>
        <v>74</v>
      </c>
    </row>
    <row r="299" spans="1:10" ht="12.75" customHeight="1" x14ac:dyDescent="0.2">
      <c r="A299" s="64" t="s">
        <v>632</v>
      </c>
      <c r="B299" s="197">
        <v>12</v>
      </c>
      <c r="C299" s="198">
        <v>1.7000000000000002</v>
      </c>
      <c r="D299" s="198">
        <v>0.5</v>
      </c>
      <c r="E299" s="198">
        <v>0.4</v>
      </c>
      <c r="F299" s="198">
        <v>0.5</v>
      </c>
      <c r="G299" s="195">
        <f t="shared" si="16"/>
        <v>0</v>
      </c>
      <c r="H299" s="195">
        <f t="shared" si="17"/>
        <v>0</v>
      </c>
      <c r="I299" s="195">
        <f t="shared" si="18"/>
        <v>0</v>
      </c>
      <c r="J299" s="199">
        <f t="shared" si="19"/>
        <v>3</v>
      </c>
    </row>
    <row r="300" spans="1:10" ht="12.75" customHeight="1" x14ac:dyDescent="0.2">
      <c r="A300" s="64" t="s">
        <v>633</v>
      </c>
      <c r="B300" s="197">
        <v>292</v>
      </c>
      <c r="C300" s="198">
        <v>8.4</v>
      </c>
      <c r="D300" s="198">
        <v>40.700000000000003</v>
      </c>
      <c r="E300" s="198">
        <v>11.8</v>
      </c>
      <c r="F300" s="198">
        <v>4.9000000000000004</v>
      </c>
      <c r="G300" s="195">
        <f t="shared" si="16"/>
        <v>1</v>
      </c>
      <c r="H300" s="195">
        <f t="shared" si="17"/>
        <v>5</v>
      </c>
      <c r="I300" s="195">
        <f t="shared" si="18"/>
        <v>4</v>
      </c>
      <c r="J300" s="199">
        <f t="shared" si="19"/>
        <v>81</v>
      </c>
    </row>
    <row r="301" spans="1:10" ht="12.75" customHeight="1" x14ac:dyDescent="0.2">
      <c r="A301" s="64" t="s">
        <v>634</v>
      </c>
      <c r="B301" s="197">
        <v>22</v>
      </c>
      <c r="C301" s="198">
        <v>2.6</v>
      </c>
      <c r="D301" s="198">
        <v>2.8</v>
      </c>
      <c r="E301" s="198">
        <v>0.1</v>
      </c>
      <c r="F301" s="198">
        <v>2.4</v>
      </c>
      <c r="G301" s="195">
        <f t="shared" si="16"/>
        <v>0</v>
      </c>
      <c r="H301" s="195">
        <f t="shared" si="17"/>
        <v>0</v>
      </c>
      <c r="I301" s="195">
        <f t="shared" si="18"/>
        <v>0</v>
      </c>
      <c r="J301" s="199">
        <f t="shared" si="19"/>
        <v>6</v>
      </c>
    </row>
    <row r="302" spans="1:10" ht="12.75" customHeight="1" x14ac:dyDescent="0.2">
      <c r="A302" s="64" t="s">
        <v>635</v>
      </c>
      <c r="B302" s="197">
        <v>343</v>
      </c>
      <c r="C302" s="198">
        <v>24.5</v>
      </c>
      <c r="D302" s="198">
        <v>0.8</v>
      </c>
      <c r="E302" s="198">
        <v>26.9</v>
      </c>
      <c r="F302" s="198">
        <v>0</v>
      </c>
      <c r="G302" s="195">
        <f t="shared" si="16"/>
        <v>4</v>
      </c>
      <c r="H302" s="195">
        <f t="shared" si="17"/>
        <v>0</v>
      </c>
      <c r="I302" s="195">
        <f t="shared" si="18"/>
        <v>9</v>
      </c>
      <c r="J302" s="199">
        <f t="shared" si="19"/>
        <v>95</v>
      </c>
    </row>
    <row r="303" spans="1:10" ht="12.75" customHeight="1" x14ac:dyDescent="0.2">
      <c r="A303" s="64" t="s">
        <v>636</v>
      </c>
      <c r="B303" s="197">
        <v>309</v>
      </c>
      <c r="C303" s="198">
        <v>11.2</v>
      </c>
      <c r="D303" s="198">
        <v>6</v>
      </c>
      <c r="E303" s="198">
        <v>26.9</v>
      </c>
      <c r="F303" s="198">
        <v>0</v>
      </c>
      <c r="G303" s="195">
        <f t="shared" si="16"/>
        <v>2</v>
      </c>
      <c r="H303" s="195">
        <f t="shared" si="17"/>
        <v>1</v>
      </c>
      <c r="I303" s="195">
        <f t="shared" si="18"/>
        <v>9</v>
      </c>
      <c r="J303" s="199">
        <f t="shared" si="19"/>
        <v>86</v>
      </c>
    </row>
    <row r="304" spans="1:10" ht="12.75" customHeight="1" x14ac:dyDescent="0.2">
      <c r="A304" s="64" t="s">
        <v>637</v>
      </c>
      <c r="B304" s="197">
        <v>239</v>
      </c>
      <c r="C304" s="198">
        <v>14.7</v>
      </c>
      <c r="D304" s="198">
        <v>6.5</v>
      </c>
      <c r="E304" s="198">
        <v>17.3</v>
      </c>
      <c r="F304" s="198">
        <v>0</v>
      </c>
      <c r="G304" s="195">
        <f t="shared" si="16"/>
        <v>2</v>
      </c>
      <c r="H304" s="195">
        <f t="shared" si="17"/>
        <v>1</v>
      </c>
      <c r="I304" s="195">
        <f t="shared" si="18"/>
        <v>6</v>
      </c>
      <c r="J304" s="199">
        <f t="shared" si="19"/>
        <v>66</v>
      </c>
    </row>
    <row r="305" spans="1:10" ht="12.75" customHeight="1" x14ac:dyDescent="0.2">
      <c r="A305" s="64" t="s">
        <v>638</v>
      </c>
      <c r="B305" s="197">
        <v>406</v>
      </c>
      <c r="C305" s="198">
        <v>13.5</v>
      </c>
      <c r="D305" s="198">
        <v>0.1</v>
      </c>
      <c r="E305" s="198">
        <v>39.1</v>
      </c>
      <c r="F305" s="198">
        <v>0</v>
      </c>
      <c r="G305" s="195">
        <f t="shared" si="16"/>
        <v>2</v>
      </c>
      <c r="H305" s="195">
        <f t="shared" si="17"/>
        <v>0</v>
      </c>
      <c r="I305" s="195">
        <f t="shared" si="18"/>
        <v>13</v>
      </c>
      <c r="J305" s="199">
        <f t="shared" si="19"/>
        <v>113</v>
      </c>
    </row>
    <row r="306" spans="1:10" ht="12.75" customHeight="1" x14ac:dyDescent="0.2">
      <c r="A306" s="64" t="s">
        <v>639</v>
      </c>
      <c r="B306" s="197">
        <v>214</v>
      </c>
      <c r="C306" s="198">
        <v>31</v>
      </c>
      <c r="D306" s="198">
        <v>1</v>
      </c>
      <c r="E306" s="198">
        <v>10</v>
      </c>
      <c r="F306" s="198">
        <v>0</v>
      </c>
      <c r="G306" s="195">
        <f t="shared" si="16"/>
        <v>4</v>
      </c>
      <c r="H306" s="195">
        <f t="shared" si="17"/>
        <v>0</v>
      </c>
      <c r="I306" s="195">
        <f t="shared" si="18"/>
        <v>3</v>
      </c>
      <c r="J306" s="199">
        <f t="shared" si="19"/>
        <v>59</v>
      </c>
    </row>
    <row r="307" spans="1:10" ht="12.75" customHeight="1" x14ac:dyDescent="0.2">
      <c r="A307" s="64" t="s">
        <v>640</v>
      </c>
      <c r="B307" s="197">
        <v>313</v>
      </c>
      <c r="C307" s="198">
        <v>8.6</v>
      </c>
      <c r="D307" s="198">
        <v>0</v>
      </c>
      <c r="E307" s="198">
        <v>31</v>
      </c>
      <c r="F307" s="198">
        <v>0</v>
      </c>
      <c r="G307" s="195">
        <f t="shared" si="16"/>
        <v>1</v>
      </c>
      <c r="H307" s="195">
        <f t="shared" si="17"/>
        <v>0</v>
      </c>
      <c r="I307" s="195">
        <f t="shared" si="18"/>
        <v>10</v>
      </c>
      <c r="J307" s="199">
        <f t="shared" si="19"/>
        <v>87</v>
      </c>
    </row>
    <row r="308" spans="1:10" ht="12.75" customHeight="1" x14ac:dyDescent="0.2">
      <c r="A308" s="64" t="s">
        <v>641</v>
      </c>
      <c r="B308" s="197">
        <v>27</v>
      </c>
      <c r="C308" s="198">
        <v>0.9</v>
      </c>
      <c r="D308" s="198">
        <v>5.3</v>
      </c>
      <c r="E308" s="198">
        <v>0.4</v>
      </c>
      <c r="F308" s="198">
        <v>1.6</v>
      </c>
      <c r="G308" s="195">
        <f t="shared" si="16"/>
        <v>0</v>
      </c>
      <c r="H308" s="195">
        <f t="shared" si="17"/>
        <v>1</v>
      </c>
      <c r="I308" s="195">
        <f t="shared" si="18"/>
        <v>0</v>
      </c>
      <c r="J308" s="199">
        <f t="shared" si="19"/>
        <v>8</v>
      </c>
    </row>
    <row r="309" spans="1:10" ht="12.75" customHeight="1" x14ac:dyDescent="0.2">
      <c r="A309" s="64" t="s">
        <v>642</v>
      </c>
      <c r="B309" s="197">
        <v>314</v>
      </c>
      <c r="C309" s="198">
        <v>13</v>
      </c>
      <c r="D309" s="198">
        <v>63</v>
      </c>
      <c r="E309" s="198">
        <v>2.9</v>
      </c>
      <c r="F309" s="198">
        <v>12.6</v>
      </c>
      <c r="G309" s="195">
        <f t="shared" si="16"/>
        <v>2</v>
      </c>
      <c r="H309" s="195">
        <f t="shared" si="17"/>
        <v>7</v>
      </c>
      <c r="I309" s="195">
        <f t="shared" si="18"/>
        <v>1</v>
      </c>
      <c r="J309" s="199">
        <f t="shared" si="19"/>
        <v>87</v>
      </c>
    </row>
    <row r="310" spans="1:10" ht="12.75" customHeight="1" x14ac:dyDescent="0.2">
      <c r="A310" s="64" t="s">
        <v>643</v>
      </c>
      <c r="B310" s="197">
        <v>319</v>
      </c>
      <c r="C310" s="198">
        <v>12.3</v>
      </c>
      <c r="D310" s="198">
        <v>65.8</v>
      </c>
      <c r="E310" s="198">
        <v>2.6</v>
      </c>
      <c r="F310" s="198">
        <v>1.7000000000000002</v>
      </c>
      <c r="G310" s="195">
        <f t="shared" si="16"/>
        <v>2</v>
      </c>
      <c r="H310" s="195">
        <f t="shared" si="17"/>
        <v>7</v>
      </c>
      <c r="I310" s="195">
        <f t="shared" si="18"/>
        <v>1</v>
      </c>
      <c r="J310" s="199">
        <f t="shared" si="19"/>
        <v>89</v>
      </c>
    </row>
    <row r="311" spans="1:10" ht="12.75" customHeight="1" x14ac:dyDescent="0.2">
      <c r="A311" s="64" t="s">
        <v>644</v>
      </c>
      <c r="B311" s="197">
        <v>400</v>
      </c>
      <c r="C311" s="198">
        <v>0</v>
      </c>
      <c r="D311" s="198">
        <v>100</v>
      </c>
      <c r="E311" s="198">
        <v>0</v>
      </c>
      <c r="F311" s="198">
        <v>0</v>
      </c>
      <c r="G311" s="195">
        <f t="shared" si="16"/>
        <v>0</v>
      </c>
      <c r="H311" s="195">
        <f t="shared" si="17"/>
        <v>11</v>
      </c>
      <c r="I311" s="195">
        <f t="shared" si="18"/>
        <v>0</v>
      </c>
      <c r="J311" s="199">
        <f t="shared" si="19"/>
        <v>111</v>
      </c>
    </row>
    <row r="312" spans="1:10" ht="12.75" customHeight="1" x14ac:dyDescent="0.2">
      <c r="A312" s="64" t="s">
        <v>645</v>
      </c>
      <c r="B312" s="197">
        <v>15</v>
      </c>
      <c r="C312" s="198">
        <v>2.1</v>
      </c>
      <c r="D312" s="198">
        <v>0.1</v>
      </c>
      <c r="E312" s="198">
        <v>0.7</v>
      </c>
      <c r="F312" s="198">
        <v>6.8</v>
      </c>
      <c r="G312" s="195">
        <f t="shared" si="16"/>
        <v>0</v>
      </c>
      <c r="H312" s="195">
        <f t="shared" si="17"/>
        <v>0</v>
      </c>
      <c r="I312" s="195">
        <f t="shared" si="18"/>
        <v>0</v>
      </c>
      <c r="J312" s="199">
        <f t="shared" si="19"/>
        <v>4</v>
      </c>
    </row>
    <row r="313" spans="1:10" ht="12.75" customHeight="1" x14ac:dyDescent="0.2">
      <c r="A313" s="64" t="s">
        <v>646</v>
      </c>
      <c r="B313" s="197">
        <v>11</v>
      </c>
      <c r="C313" s="198">
        <v>1.6</v>
      </c>
      <c r="D313" s="198">
        <v>0.2</v>
      </c>
      <c r="E313" s="198">
        <v>0.5</v>
      </c>
      <c r="F313" s="198">
        <v>4.7</v>
      </c>
      <c r="G313" s="195">
        <f t="shared" si="16"/>
        <v>0</v>
      </c>
      <c r="H313" s="195">
        <f t="shared" si="17"/>
        <v>0</v>
      </c>
      <c r="I313" s="195">
        <f t="shared" si="18"/>
        <v>0</v>
      </c>
      <c r="J313" s="199">
        <f t="shared" si="19"/>
        <v>3</v>
      </c>
    </row>
    <row r="314" spans="1:10" ht="12.75" customHeight="1" x14ac:dyDescent="0.2">
      <c r="A314" s="64" t="s">
        <v>647</v>
      </c>
      <c r="B314" s="197">
        <v>93</v>
      </c>
      <c r="C314" s="198">
        <v>16.5</v>
      </c>
      <c r="D314" s="198">
        <v>1.8</v>
      </c>
      <c r="E314" s="198">
        <v>2.2000000000000002</v>
      </c>
      <c r="F314" s="198">
        <v>60.5</v>
      </c>
      <c r="G314" s="195">
        <f t="shared" si="16"/>
        <v>2</v>
      </c>
      <c r="H314" s="195">
        <f t="shared" si="17"/>
        <v>0</v>
      </c>
      <c r="I314" s="195">
        <f t="shared" si="18"/>
        <v>1</v>
      </c>
      <c r="J314" s="199">
        <f t="shared" si="19"/>
        <v>26</v>
      </c>
    </row>
    <row r="315" spans="1:10" ht="12.75" customHeight="1" x14ac:dyDescent="0.2">
      <c r="A315" s="64" t="s">
        <v>648</v>
      </c>
      <c r="B315" s="197">
        <v>27</v>
      </c>
      <c r="C315" s="198">
        <v>3</v>
      </c>
      <c r="D315" s="198">
        <v>3</v>
      </c>
      <c r="E315" s="198">
        <v>0.4</v>
      </c>
      <c r="F315" s="198">
        <v>2.4</v>
      </c>
      <c r="G315" s="195">
        <f t="shared" si="16"/>
        <v>0</v>
      </c>
      <c r="H315" s="195">
        <f t="shared" si="17"/>
        <v>0</v>
      </c>
      <c r="I315" s="195">
        <f t="shared" si="18"/>
        <v>0</v>
      </c>
      <c r="J315" s="199">
        <f t="shared" si="19"/>
        <v>8</v>
      </c>
    </row>
    <row r="316" spans="1:10" ht="12.75" customHeight="1" x14ac:dyDescent="0.2">
      <c r="A316" s="64" t="s">
        <v>649</v>
      </c>
      <c r="B316" s="197">
        <v>18</v>
      </c>
      <c r="C316" s="198">
        <v>2</v>
      </c>
      <c r="D316" s="198">
        <v>1.9</v>
      </c>
      <c r="E316" s="198">
        <v>0.30000000000000004</v>
      </c>
      <c r="F316" s="198">
        <v>1.7000000000000002</v>
      </c>
      <c r="G316" s="195">
        <f t="shared" si="16"/>
        <v>0</v>
      </c>
      <c r="H316" s="195">
        <f t="shared" si="17"/>
        <v>0</v>
      </c>
      <c r="I316" s="195">
        <f t="shared" si="18"/>
        <v>0</v>
      </c>
      <c r="J316" s="199">
        <f t="shared" si="19"/>
        <v>5</v>
      </c>
    </row>
    <row r="317" spans="1:10" ht="12.75" customHeight="1" x14ac:dyDescent="0.2">
      <c r="A317" s="64" t="s">
        <v>650</v>
      </c>
      <c r="B317" s="197">
        <v>24</v>
      </c>
      <c r="C317" s="198">
        <v>3.1</v>
      </c>
      <c r="D317" s="198">
        <v>1.6</v>
      </c>
      <c r="E317" s="198">
        <v>0.60000000000000009</v>
      </c>
      <c r="F317" s="198">
        <v>6.5</v>
      </c>
      <c r="G317" s="195">
        <f t="shared" si="16"/>
        <v>0</v>
      </c>
      <c r="H317" s="195">
        <f t="shared" si="17"/>
        <v>0</v>
      </c>
      <c r="I317" s="195">
        <f t="shared" si="18"/>
        <v>0</v>
      </c>
      <c r="J317" s="199">
        <f t="shared" si="19"/>
        <v>7</v>
      </c>
    </row>
    <row r="318" spans="1:10" ht="12.75" customHeight="1" x14ac:dyDescent="0.2">
      <c r="A318" s="64" t="s">
        <v>651</v>
      </c>
      <c r="B318" s="197">
        <v>27</v>
      </c>
      <c r="C318" s="198">
        <v>3.9</v>
      </c>
      <c r="D318" s="198">
        <v>1.4</v>
      </c>
      <c r="E318" s="198">
        <v>0.7</v>
      </c>
      <c r="F318" s="198">
        <v>2.5</v>
      </c>
      <c r="G318" s="195">
        <f t="shared" si="16"/>
        <v>1</v>
      </c>
      <c r="H318" s="195">
        <f t="shared" si="17"/>
        <v>0</v>
      </c>
      <c r="I318" s="195">
        <f t="shared" si="18"/>
        <v>0</v>
      </c>
      <c r="J318" s="199">
        <f t="shared" si="19"/>
        <v>8</v>
      </c>
    </row>
    <row r="319" spans="1:10" ht="12.75" customHeight="1" x14ac:dyDescent="0.2">
      <c r="A319" s="64" t="s">
        <v>652</v>
      </c>
      <c r="B319" s="197">
        <v>20</v>
      </c>
      <c r="C319" s="198">
        <v>2.2999999999999998</v>
      </c>
      <c r="D319" s="198">
        <v>1.9</v>
      </c>
      <c r="E319" s="198">
        <v>0.4</v>
      </c>
      <c r="F319" s="198">
        <v>1.7000000000000002</v>
      </c>
      <c r="G319" s="195">
        <f t="shared" si="16"/>
        <v>0</v>
      </c>
      <c r="H319" s="195">
        <f t="shared" si="17"/>
        <v>0</v>
      </c>
      <c r="I319" s="195">
        <f t="shared" si="18"/>
        <v>0</v>
      </c>
      <c r="J319" s="199">
        <f t="shared" si="19"/>
        <v>6</v>
      </c>
    </row>
    <row r="320" spans="1:10" ht="12.75" customHeight="1" x14ac:dyDescent="0.2">
      <c r="A320" s="64" t="s">
        <v>653</v>
      </c>
      <c r="B320" s="197">
        <v>147</v>
      </c>
      <c r="C320" s="198">
        <v>40.6</v>
      </c>
      <c r="D320" s="198">
        <v>15.6</v>
      </c>
      <c r="E320" s="198">
        <v>4.5999999999999996</v>
      </c>
      <c r="F320" s="198">
        <v>10</v>
      </c>
      <c r="G320" s="195">
        <f t="shared" si="16"/>
        <v>6</v>
      </c>
      <c r="H320" s="195">
        <f t="shared" si="17"/>
        <v>2</v>
      </c>
      <c r="I320" s="195">
        <f t="shared" si="18"/>
        <v>2</v>
      </c>
      <c r="J320" s="199">
        <f t="shared" si="19"/>
        <v>41</v>
      </c>
    </row>
    <row r="321" spans="1:10" ht="12.75" customHeight="1" x14ac:dyDescent="0.2">
      <c r="A321" s="64" t="s">
        <v>654</v>
      </c>
      <c r="B321" s="197">
        <v>296</v>
      </c>
      <c r="C321" s="198">
        <v>16.3</v>
      </c>
      <c r="D321" s="198">
        <v>63.9</v>
      </c>
      <c r="E321" s="198">
        <v>1</v>
      </c>
      <c r="F321" s="198">
        <v>11.5</v>
      </c>
      <c r="G321" s="195">
        <f t="shared" si="16"/>
        <v>2</v>
      </c>
      <c r="H321" s="195">
        <f t="shared" si="17"/>
        <v>7</v>
      </c>
      <c r="I321" s="195">
        <f t="shared" si="18"/>
        <v>0</v>
      </c>
      <c r="J321" s="199">
        <f t="shared" si="19"/>
        <v>82</v>
      </c>
    </row>
    <row r="322" spans="1:10" ht="12.75" customHeight="1" x14ac:dyDescent="0.2">
      <c r="A322" s="64" t="s">
        <v>655</v>
      </c>
      <c r="B322" s="197">
        <v>48</v>
      </c>
      <c r="C322" s="198">
        <v>3.3</v>
      </c>
      <c r="D322" s="198">
        <v>0</v>
      </c>
      <c r="E322" s="198">
        <v>3.9</v>
      </c>
      <c r="F322" s="198">
        <v>1.6</v>
      </c>
      <c r="G322" s="195">
        <f t="shared" si="16"/>
        <v>0</v>
      </c>
      <c r="H322" s="195">
        <f t="shared" si="17"/>
        <v>0</v>
      </c>
      <c r="I322" s="195">
        <f t="shared" si="18"/>
        <v>1</v>
      </c>
      <c r="J322" s="199">
        <f t="shared" si="19"/>
        <v>13</v>
      </c>
    </row>
    <row r="323" spans="1:10" ht="12.75" customHeight="1" x14ac:dyDescent="0.2">
      <c r="A323" s="64" t="s">
        <v>656</v>
      </c>
      <c r="B323" s="197">
        <v>17</v>
      </c>
      <c r="C323" s="198">
        <v>1.7000000000000002</v>
      </c>
      <c r="D323" s="198">
        <v>1.9</v>
      </c>
      <c r="E323" s="198">
        <v>0.30000000000000004</v>
      </c>
      <c r="F323" s="198">
        <v>7</v>
      </c>
      <c r="G323" s="195">
        <f t="shared" ref="G323:G386" si="20">ROUND(C323/7,0)</f>
        <v>0</v>
      </c>
      <c r="H323" s="195">
        <f t="shared" ref="H323:H386" si="21">ROUND(D323/9,0)</f>
        <v>0</v>
      </c>
      <c r="I323" s="195">
        <f t="shared" ref="I323:I386" si="22">ROUND(E323/3,0)</f>
        <v>0</v>
      </c>
      <c r="J323" s="199">
        <f t="shared" ref="J323:J386" si="23">ROUND(B323/3.6,0)</f>
        <v>5</v>
      </c>
    </row>
    <row r="324" spans="1:10" ht="12.75" customHeight="1" x14ac:dyDescent="0.2">
      <c r="A324" s="64" t="s">
        <v>657</v>
      </c>
      <c r="B324" s="197">
        <v>381</v>
      </c>
      <c r="C324" s="198">
        <v>6.4</v>
      </c>
      <c r="D324" s="198">
        <v>88.6</v>
      </c>
      <c r="E324" s="198">
        <v>0.4</v>
      </c>
      <c r="F324" s="198">
        <v>0</v>
      </c>
      <c r="G324" s="195">
        <f t="shared" si="20"/>
        <v>1</v>
      </c>
      <c r="H324" s="195">
        <f t="shared" si="21"/>
        <v>10</v>
      </c>
      <c r="I324" s="195">
        <f t="shared" si="22"/>
        <v>0</v>
      </c>
      <c r="J324" s="199">
        <f t="shared" si="23"/>
        <v>106</v>
      </c>
    </row>
    <row r="325" spans="1:10" ht="12.75" customHeight="1" x14ac:dyDescent="0.2">
      <c r="A325" s="64" t="s">
        <v>658</v>
      </c>
      <c r="B325" s="197">
        <v>195</v>
      </c>
      <c r="C325" s="198">
        <v>20.9</v>
      </c>
      <c r="D325" s="198">
        <v>0.2</v>
      </c>
      <c r="E325" s="198">
        <v>12.3</v>
      </c>
      <c r="F325" s="198">
        <v>0</v>
      </c>
      <c r="G325" s="195">
        <f t="shared" si="20"/>
        <v>3</v>
      </c>
      <c r="H325" s="195">
        <f t="shared" si="21"/>
        <v>0</v>
      </c>
      <c r="I325" s="195">
        <f t="shared" si="22"/>
        <v>4</v>
      </c>
      <c r="J325" s="199">
        <f t="shared" si="23"/>
        <v>54</v>
      </c>
    </row>
    <row r="326" spans="1:10" ht="12.75" customHeight="1" x14ac:dyDescent="0.2">
      <c r="A326" s="64" t="s">
        <v>659</v>
      </c>
      <c r="B326" s="197">
        <v>105</v>
      </c>
      <c r="C326" s="198">
        <v>17.100000000000001</v>
      </c>
      <c r="D326" s="198">
        <v>0</v>
      </c>
      <c r="E326" s="198">
        <v>4.0999999999999996</v>
      </c>
      <c r="F326" s="198">
        <v>0</v>
      </c>
      <c r="G326" s="195">
        <f t="shared" si="20"/>
        <v>2</v>
      </c>
      <c r="H326" s="195">
        <f t="shared" si="21"/>
        <v>0</v>
      </c>
      <c r="I326" s="195">
        <f t="shared" si="22"/>
        <v>1</v>
      </c>
      <c r="J326" s="199">
        <f t="shared" si="23"/>
        <v>29</v>
      </c>
    </row>
    <row r="327" spans="1:10" ht="12.75" customHeight="1" x14ac:dyDescent="0.2">
      <c r="A327" s="64" t="s">
        <v>660</v>
      </c>
      <c r="B327" s="197">
        <v>63</v>
      </c>
      <c r="C327" s="198">
        <v>13.6</v>
      </c>
      <c r="D327" s="198">
        <v>0</v>
      </c>
      <c r="E327" s="198">
        <v>1</v>
      </c>
      <c r="F327" s="198">
        <v>0</v>
      </c>
      <c r="G327" s="195">
        <f t="shared" si="20"/>
        <v>2</v>
      </c>
      <c r="H327" s="195">
        <f t="shared" si="21"/>
        <v>0</v>
      </c>
      <c r="I327" s="195">
        <f t="shared" si="22"/>
        <v>0</v>
      </c>
      <c r="J327" s="199">
        <f t="shared" si="23"/>
        <v>18</v>
      </c>
    </row>
    <row r="328" spans="1:10" ht="12.75" customHeight="1" x14ac:dyDescent="0.2">
      <c r="A328" s="64" t="s">
        <v>661</v>
      </c>
      <c r="B328" s="197">
        <v>71</v>
      </c>
      <c r="C328" s="198">
        <v>13.6</v>
      </c>
      <c r="D328" s="198">
        <v>2.9</v>
      </c>
      <c r="E328" s="198">
        <v>0.60000000000000009</v>
      </c>
      <c r="F328" s="198">
        <v>0</v>
      </c>
      <c r="G328" s="195">
        <f t="shared" si="20"/>
        <v>2</v>
      </c>
      <c r="H328" s="195">
        <f t="shared" si="21"/>
        <v>0</v>
      </c>
      <c r="I328" s="195">
        <f t="shared" si="22"/>
        <v>0</v>
      </c>
      <c r="J328" s="199">
        <f t="shared" si="23"/>
        <v>20</v>
      </c>
    </row>
    <row r="329" spans="1:10" ht="12.75" customHeight="1" x14ac:dyDescent="0.2">
      <c r="A329" s="64" t="s">
        <v>662</v>
      </c>
      <c r="B329" s="197">
        <v>354</v>
      </c>
      <c r="C329" s="198">
        <v>88.3</v>
      </c>
      <c r="D329" s="198">
        <v>0</v>
      </c>
      <c r="E329" s="198">
        <v>0.1</v>
      </c>
      <c r="F329" s="198">
        <v>0</v>
      </c>
      <c r="G329" s="195">
        <f t="shared" si="20"/>
        <v>13</v>
      </c>
      <c r="H329" s="195">
        <f t="shared" si="21"/>
        <v>0</v>
      </c>
      <c r="I329" s="195">
        <f t="shared" si="22"/>
        <v>0</v>
      </c>
      <c r="J329" s="199">
        <f t="shared" si="23"/>
        <v>98</v>
      </c>
    </row>
    <row r="330" spans="1:10" ht="12.75" customHeight="1" x14ac:dyDescent="0.2">
      <c r="A330" s="64" t="s">
        <v>663</v>
      </c>
      <c r="B330" s="197">
        <v>216</v>
      </c>
      <c r="C330" s="198">
        <v>3.8</v>
      </c>
      <c r="D330" s="198">
        <v>27</v>
      </c>
      <c r="E330" s="198">
        <v>11</v>
      </c>
      <c r="F330" s="198">
        <v>1.2</v>
      </c>
      <c r="G330" s="195">
        <f t="shared" si="20"/>
        <v>1</v>
      </c>
      <c r="H330" s="195">
        <f t="shared" si="21"/>
        <v>3</v>
      </c>
      <c r="I330" s="195">
        <f t="shared" si="22"/>
        <v>4</v>
      </c>
      <c r="J330" s="199">
        <f t="shared" si="23"/>
        <v>60</v>
      </c>
    </row>
    <row r="331" spans="1:10" ht="12.75" customHeight="1" x14ac:dyDescent="0.2">
      <c r="A331" s="64" t="s">
        <v>664</v>
      </c>
      <c r="B331" s="197">
        <v>179</v>
      </c>
      <c r="C331" s="198">
        <v>3.5</v>
      </c>
      <c r="D331" s="198">
        <v>24.7</v>
      </c>
      <c r="E331" s="198">
        <v>8</v>
      </c>
      <c r="F331" s="198">
        <v>0</v>
      </c>
      <c r="G331" s="195">
        <f t="shared" si="20"/>
        <v>1</v>
      </c>
      <c r="H331" s="195">
        <f t="shared" si="21"/>
        <v>3</v>
      </c>
      <c r="I331" s="195">
        <f t="shared" si="22"/>
        <v>3</v>
      </c>
      <c r="J331" s="199">
        <f t="shared" si="23"/>
        <v>50</v>
      </c>
    </row>
    <row r="332" spans="1:10" ht="12.75" customHeight="1" x14ac:dyDescent="0.2">
      <c r="A332" s="64" t="s">
        <v>665</v>
      </c>
      <c r="B332" s="197">
        <v>218</v>
      </c>
      <c r="C332" s="198">
        <v>4.2</v>
      </c>
      <c r="D332" s="198">
        <v>20.7</v>
      </c>
      <c r="E332" s="198">
        <v>13.7</v>
      </c>
      <c r="F332" s="198">
        <v>0</v>
      </c>
      <c r="G332" s="195">
        <f t="shared" si="20"/>
        <v>1</v>
      </c>
      <c r="H332" s="195">
        <f t="shared" si="21"/>
        <v>2</v>
      </c>
      <c r="I332" s="195">
        <f t="shared" si="22"/>
        <v>5</v>
      </c>
      <c r="J332" s="199">
        <f t="shared" si="23"/>
        <v>61</v>
      </c>
    </row>
    <row r="333" spans="1:10" ht="12.75" customHeight="1" x14ac:dyDescent="0.2">
      <c r="A333" s="64" t="s">
        <v>666</v>
      </c>
      <c r="B333" s="197">
        <v>416</v>
      </c>
      <c r="C333" s="198">
        <v>28</v>
      </c>
      <c r="D333" s="198">
        <v>55</v>
      </c>
      <c r="E333" s="198">
        <v>10</v>
      </c>
      <c r="F333" s="198">
        <v>15.6</v>
      </c>
      <c r="G333" s="195">
        <f t="shared" si="20"/>
        <v>4</v>
      </c>
      <c r="H333" s="195">
        <f t="shared" si="21"/>
        <v>6</v>
      </c>
      <c r="I333" s="195">
        <f t="shared" si="22"/>
        <v>3</v>
      </c>
      <c r="J333" s="199">
        <f t="shared" si="23"/>
        <v>116</v>
      </c>
    </row>
    <row r="334" spans="1:10" ht="12.75" customHeight="1" x14ac:dyDescent="0.2">
      <c r="A334" s="64" t="s">
        <v>667</v>
      </c>
      <c r="B334" s="197">
        <v>24</v>
      </c>
      <c r="C334" s="198">
        <v>4</v>
      </c>
      <c r="D334" s="198">
        <v>0.4</v>
      </c>
      <c r="E334" s="198">
        <v>0.7</v>
      </c>
      <c r="F334" s="198">
        <v>1.7000000000000002</v>
      </c>
      <c r="G334" s="195">
        <f t="shared" si="20"/>
        <v>1</v>
      </c>
      <c r="H334" s="195">
        <f t="shared" si="21"/>
        <v>0</v>
      </c>
      <c r="I334" s="195">
        <f t="shared" si="22"/>
        <v>0</v>
      </c>
      <c r="J334" s="199">
        <f t="shared" si="23"/>
        <v>7</v>
      </c>
    </row>
    <row r="335" spans="1:10" ht="12.75" customHeight="1" x14ac:dyDescent="0.2">
      <c r="A335" s="64" t="s">
        <v>668</v>
      </c>
      <c r="B335" s="197">
        <v>49</v>
      </c>
      <c r="C335" s="198">
        <v>6.2</v>
      </c>
      <c r="D335" s="198">
        <v>3</v>
      </c>
      <c r="E335" s="198">
        <v>1.4</v>
      </c>
      <c r="F335" s="198">
        <v>0</v>
      </c>
      <c r="G335" s="195">
        <f t="shared" si="20"/>
        <v>1</v>
      </c>
      <c r="H335" s="195">
        <f t="shared" si="21"/>
        <v>0</v>
      </c>
      <c r="I335" s="195">
        <f t="shared" si="22"/>
        <v>0</v>
      </c>
      <c r="J335" s="199">
        <f t="shared" si="23"/>
        <v>14</v>
      </c>
    </row>
    <row r="336" spans="1:10" ht="12.75" customHeight="1" x14ac:dyDescent="0.2">
      <c r="A336" s="64" t="s">
        <v>669</v>
      </c>
      <c r="B336" s="197">
        <v>137</v>
      </c>
      <c r="C336" s="198">
        <v>0</v>
      </c>
      <c r="D336" s="198">
        <v>36.5</v>
      </c>
      <c r="E336" s="198">
        <v>0</v>
      </c>
      <c r="F336" s="198">
        <v>0</v>
      </c>
      <c r="G336" s="195">
        <f t="shared" si="20"/>
        <v>0</v>
      </c>
      <c r="H336" s="195">
        <f t="shared" si="21"/>
        <v>4</v>
      </c>
      <c r="I336" s="195">
        <f t="shared" si="22"/>
        <v>0</v>
      </c>
      <c r="J336" s="199">
        <f t="shared" si="23"/>
        <v>38</v>
      </c>
    </row>
    <row r="337" spans="1:10" ht="12.75" customHeight="1" x14ac:dyDescent="0.2">
      <c r="A337" s="64" t="s">
        <v>670</v>
      </c>
      <c r="B337" s="197">
        <v>7</v>
      </c>
      <c r="C337" s="198">
        <v>0.4</v>
      </c>
      <c r="D337" s="198">
        <v>0.60000000000000009</v>
      </c>
      <c r="E337" s="198">
        <v>0.30000000000000004</v>
      </c>
      <c r="F337" s="198">
        <v>1.8</v>
      </c>
      <c r="G337" s="195">
        <f t="shared" si="20"/>
        <v>0</v>
      </c>
      <c r="H337" s="195">
        <f t="shared" si="21"/>
        <v>0</v>
      </c>
      <c r="I337" s="195">
        <f t="shared" si="22"/>
        <v>0</v>
      </c>
      <c r="J337" s="199">
        <f t="shared" si="23"/>
        <v>2</v>
      </c>
    </row>
    <row r="338" spans="1:10" ht="12.75" customHeight="1" x14ac:dyDescent="0.2">
      <c r="A338" s="64" t="s">
        <v>671</v>
      </c>
      <c r="B338" s="197">
        <v>58</v>
      </c>
      <c r="C338" s="198">
        <v>2.6</v>
      </c>
      <c r="D338" s="198">
        <v>1.3</v>
      </c>
      <c r="E338" s="198">
        <v>4.8</v>
      </c>
      <c r="F338" s="198">
        <v>2.5</v>
      </c>
      <c r="G338" s="195">
        <f t="shared" si="20"/>
        <v>0</v>
      </c>
      <c r="H338" s="195">
        <f t="shared" si="21"/>
        <v>0</v>
      </c>
      <c r="I338" s="195">
        <f t="shared" si="22"/>
        <v>2</v>
      </c>
      <c r="J338" s="199">
        <f t="shared" si="23"/>
        <v>16</v>
      </c>
    </row>
    <row r="339" spans="1:10" ht="12.75" customHeight="1" x14ac:dyDescent="0.2">
      <c r="A339" s="64" t="s">
        <v>672</v>
      </c>
      <c r="B339" s="197">
        <v>581</v>
      </c>
      <c r="C339" s="198">
        <v>19.8</v>
      </c>
      <c r="D339" s="198">
        <v>18.600000000000001</v>
      </c>
      <c r="E339" s="198">
        <v>47.5</v>
      </c>
      <c r="F339" s="198">
        <v>6.2</v>
      </c>
      <c r="G339" s="195">
        <f t="shared" si="20"/>
        <v>3</v>
      </c>
      <c r="H339" s="195">
        <f t="shared" si="21"/>
        <v>2</v>
      </c>
      <c r="I339" s="195">
        <f t="shared" si="22"/>
        <v>16</v>
      </c>
      <c r="J339" s="199">
        <f t="shared" si="23"/>
        <v>161</v>
      </c>
    </row>
    <row r="340" spans="1:10" ht="12.75" customHeight="1" x14ac:dyDescent="0.2">
      <c r="A340" s="64" t="s">
        <v>673</v>
      </c>
      <c r="B340" s="197">
        <v>160</v>
      </c>
      <c r="C340" s="198">
        <v>5</v>
      </c>
      <c r="D340" s="198">
        <v>34</v>
      </c>
      <c r="E340" s="198">
        <v>0</v>
      </c>
      <c r="F340" s="198">
        <v>0</v>
      </c>
      <c r="G340" s="195">
        <f t="shared" si="20"/>
        <v>1</v>
      </c>
      <c r="H340" s="195">
        <f t="shared" si="21"/>
        <v>4</v>
      </c>
      <c r="I340" s="195">
        <f t="shared" si="22"/>
        <v>0</v>
      </c>
      <c r="J340" s="199">
        <f t="shared" si="23"/>
        <v>44</v>
      </c>
    </row>
    <row r="341" spans="1:10" ht="12.75" customHeight="1" x14ac:dyDescent="0.2">
      <c r="A341" s="64" t="s">
        <v>674</v>
      </c>
      <c r="B341" s="197">
        <v>341</v>
      </c>
      <c r="C341" s="198">
        <v>0</v>
      </c>
      <c r="D341" s="198">
        <v>96.7</v>
      </c>
      <c r="E341" s="198">
        <v>0.30000000000000004</v>
      </c>
      <c r="F341" s="198">
        <v>0</v>
      </c>
      <c r="G341" s="195">
        <f t="shared" si="20"/>
        <v>0</v>
      </c>
      <c r="H341" s="195">
        <f t="shared" si="21"/>
        <v>11</v>
      </c>
      <c r="I341" s="195">
        <f t="shared" si="22"/>
        <v>0</v>
      </c>
      <c r="J341" s="199">
        <f t="shared" si="23"/>
        <v>95</v>
      </c>
    </row>
    <row r="342" spans="1:10" ht="12.75" customHeight="1" x14ac:dyDescent="0.2">
      <c r="A342" s="64" t="s">
        <v>675</v>
      </c>
      <c r="B342" s="197">
        <v>359</v>
      </c>
      <c r="C342" s="198">
        <v>19.399999999999999</v>
      </c>
      <c r="D342" s="198">
        <v>0.1</v>
      </c>
      <c r="E342" s="198">
        <v>31.2</v>
      </c>
      <c r="F342" s="198">
        <v>0</v>
      </c>
      <c r="G342" s="195">
        <f t="shared" si="20"/>
        <v>3</v>
      </c>
      <c r="H342" s="195">
        <f t="shared" si="21"/>
        <v>0</v>
      </c>
      <c r="I342" s="195">
        <f t="shared" si="22"/>
        <v>10</v>
      </c>
      <c r="J342" s="199">
        <f t="shared" si="23"/>
        <v>100</v>
      </c>
    </row>
    <row r="343" spans="1:10" ht="12.75" customHeight="1" x14ac:dyDescent="0.2">
      <c r="A343" s="64" t="s">
        <v>676</v>
      </c>
      <c r="B343" s="197">
        <v>371</v>
      </c>
      <c r="C343" s="198">
        <v>19.3</v>
      </c>
      <c r="D343" s="198">
        <v>0.4</v>
      </c>
      <c r="E343" s="198">
        <v>32.5</v>
      </c>
      <c r="F343" s="198">
        <v>0.30000000000000004</v>
      </c>
      <c r="G343" s="195">
        <f t="shared" si="20"/>
        <v>3</v>
      </c>
      <c r="H343" s="195">
        <f t="shared" si="21"/>
        <v>0</v>
      </c>
      <c r="I343" s="195">
        <f t="shared" si="22"/>
        <v>11</v>
      </c>
      <c r="J343" s="199">
        <f t="shared" si="23"/>
        <v>103</v>
      </c>
    </row>
    <row r="344" spans="1:10" ht="12.75" customHeight="1" x14ac:dyDescent="0.2">
      <c r="A344" s="64" t="s">
        <v>677</v>
      </c>
      <c r="B344" s="197">
        <v>344</v>
      </c>
      <c r="C344" s="198">
        <v>23</v>
      </c>
      <c r="D344" s="198">
        <v>0</v>
      </c>
      <c r="E344" s="198">
        <v>28</v>
      </c>
      <c r="F344" s="198">
        <v>0</v>
      </c>
      <c r="G344" s="195">
        <f t="shared" si="20"/>
        <v>3</v>
      </c>
      <c r="H344" s="195">
        <f t="shared" si="21"/>
        <v>0</v>
      </c>
      <c r="I344" s="195">
        <f t="shared" si="22"/>
        <v>9</v>
      </c>
      <c r="J344" s="199">
        <f t="shared" si="23"/>
        <v>96</v>
      </c>
    </row>
    <row r="345" spans="1:10" ht="12.75" customHeight="1" x14ac:dyDescent="0.2">
      <c r="A345" s="64" t="s">
        <v>678</v>
      </c>
      <c r="B345" s="197">
        <v>361</v>
      </c>
      <c r="C345" s="198">
        <v>25</v>
      </c>
      <c r="D345" s="198">
        <v>0</v>
      </c>
      <c r="E345" s="198">
        <v>29</v>
      </c>
      <c r="F345" s="198">
        <v>0</v>
      </c>
      <c r="G345" s="195">
        <f t="shared" si="20"/>
        <v>4</v>
      </c>
      <c r="H345" s="195">
        <f t="shared" si="21"/>
        <v>0</v>
      </c>
      <c r="I345" s="195">
        <f t="shared" si="22"/>
        <v>10</v>
      </c>
      <c r="J345" s="199">
        <f t="shared" si="23"/>
        <v>100</v>
      </c>
    </row>
    <row r="346" spans="1:10" ht="12.75" customHeight="1" x14ac:dyDescent="0.2">
      <c r="A346" s="64" t="s">
        <v>679</v>
      </c>
      <c r="B346" s="197">
        <v>381</v>
      </c>
      <c r="C346" s="198">
        <v>35.5</v>
      </c>
      <c r="D346" s="198">
        <v>3.7</v>
      </c>
      <c r="E346" s="198">
        <v>25</v>
      </c>
      <c r="F346" s="198">
        <v>0</v>
      </c>
      <c r="G346" s="195">
        <f t="shared" si="20"/>
        <v>5</v>
      </c>
      <c r="H346" s="195">
        <f t="shared" si="21"/>
        <v>0</v>
      </c>
      <c r="I346" s="195">
        <f t="shared" si="22"/>
        <v>8</v>
      </c>
      <c r="J346" s="199">
        <f t="shared" si="23"/>
        <v>106</v>
      </c>
    </row>
    <row r="347" spans="1:10" ht="12.75" customHeight="1" x14ac:dyDescent="0.2">
      <c r="A347" s="64" t="s">
        <v>680</v>
      </c>
      <c r="B347" s="197">
        <v>87</v>
      </c>
      <c r="C347" s="198">
        <v>18.100000000000001</v>
      </c>
      <c r="D347" s="198">
        <v>0</v>
      </c>
      <c r="E347" s="198">
        <v>1.1000000000000001</v>
      </c>
      <c r="F347" s="198">
        <v>0</v>
      </c>
      <c r="G347" s="195">
        <f t="shared" si="20"/>
        <v>3</v>
      </c>
      <c r="H347" s="195">
        <f t="shared" si="21"/>
        <v>0</v>
      </c>
      <c r="I347" s="195">
        <f t="shared" si="22"/>
        <v>0</v>
      </c>
      <c r="J347" s="199">
        <f t="shared" si="23"/>
        <v>24</v>
      </c>
    </row>
    <row r="348" spans="1:10" ht="12.75" customHeight="1" x14ac:dyDescent="0.2">
      <c r="A348" s="64" t="s">
        <v>681</v>
      </c>
      <c r="B348" s="197">
        <v>77</v>
      </c>
      <c r="C348" s="198">
        <v>18.100000000000001</v>
      </c>
      <c r="D348" s="198">
        <v>0</v>
      </c>
      <c r="E348" s="198">
        <v>0.5</v>
      </c>
      <c r="F348" s="198">
        <v>0</v>
      </c>
      <c r="G348" s="195">
        <f t="shared" si="20"/>
        <v>3</v>
      </c>
      <c r="H348" s="195">
        <f t="shared" si="21"/>
        <v>0</v>
      </c>
      <c r="I348" s="195">
        <f t="shared" si="22"/>
        <v>0</v>
      </c>
      <c r="J348" s="199">
        <f t="shared" si="23"/>
        <v>21</v>
      </c>
    </row>
    <row r="349" spans="1:10" ht="12.75" customHeight="1" x14ac:dyDescent="0.2">
      <c r="A349" s="64" t="s">
        <v>682</v>
      </c>
      <c r="B349" s="197">
        <v>106</v>
      </c>
      <c r="C349" s="198">
        <v>0</v>
      </c>
      <c r="D349" s="198">
        <v>28.4</v>
      </c>
      <c r="E349" s="198">
        <v>0</v>
      </c>
      <c r="F349" s="198">
        <v>0</v>
      </c>
      <c r="G349" s="195">
        <f t="shared" si="20"/>
        <v>0</v>
      </c>
      <c r="H349" s="195">
        <f t="shared" si="21"/>
        <v>3</v>
      </c>
      <c r="I349" s="195">
        <f t="shared" si="22"/>
        <v>0</v>
      </c>
      <c r="J349" s="199">
        <f t="shared" si="23"/>
        <v>29</v>
      </c>
    </row>
    <row r="350" spans="1:10" ht="12.75" customHeight="1" x14ac:dyDescent="0.2">
      <c r="A350" s="64" t="s">
        <v>683</v>
      </c>
      <c r="B350" s="197">
        <v>354</v>
      </c>
      <c r="C350" s="198">
        <v>9.1999999999999993</v>
      </c>
      <c r="D350" s="198">
        <v>82.3</v>
      </c>
      <c r="E350" s="198">
        <v>1</v>
      </c>
      <c r="F350" s="198">
        <v>2.5</v>
      </c>
      <c r="G350" s="195">
        <f t="shared" si="20"/>
        <v>1</v>
      </c>
      <c r="H350" s="195">
        <f t="shared" si="21"/>
        <v>9</v>
      </c>
      <c r="I350" s="195">
        <f t="shared" si="22"/>
        <v>0</v>
      </c>
      <c r="J350" s="199">
        <f t="shared" si="23"/>
        <v>98</v>
      </c>
    </row>
    <row r="351" spans="1:10" ht="12.75" customHeight="1" x14ac:dyDescent="0.2">
      <c r="A351" s="64" t="s">
        <v>684</v>
      </c>
      <c r="B351" s="197">
        <v>235</v>
      </c>
      <c r="C351" s="198">
        <v>0</v>
      </c>
      <c r="D351" s="198">
        <v>0</v>
      </c>
      <c r="E351" s="198">
        <v>0</v>
      </c>
      <c r="F351" s="198">
        <v>0</v>
      </c>
      <c r="G351" s="195">
        <f t="shared" si="20"/>
        <v>0</v>
      </c>
      <c r="H351" s="195">
        <f t="shared" si="21"/>
        <v>0</v>
      </c>
      <c r="I351" s="195">
        <f t="shared" si="22"/>
        <v>0</v>
      </c>
      <c r="J351" s="199">
        <f t="shared" si="23"/>
        <v>65</v>
      </c>
    </row>
    <row r="352" spans="1:10" ht="12.75" customHeight="1" x14ac:dyDescent="0.2">
      <c r="A352" s="64" t="s">
        <v>685</v>
      </c>
      <c r="B352" s="197">
        <v>433</v>
      </c>
      <c r="C352" s="198">
        <v>12.3</v>
      </c>
      <c r="D352" s="198">
        <v>69</v>
      </c>
      <c r="E352" s="198">
        <v>13.9</v>
      </c>
      <c r="F352" s="198">
        <v>3.5</v>
      </c>
      <c r="G352" s="195">
        <f t="shared" si="20"/>
        <v>2</v>
      </c>
      <c r="H352" s="195">
        <f t="shared" si="21"/>
        <v>8</v>
      </c>
      <c r="I352" s="195">
        <f t="shared" si="22"/>
        <v>5</v>
      </c>
      <c r="J352" s="199">
        <f t="shared" si="23"/>
        <v>120</v>
      </c>
    </row>
    <row r="353" spans="1:10" ht="12.75" customHeight="1" x14ac:dyDescent="0.2">
      <c r="A353" s="64" t="s">
        <v>686</v>
      </c>
      <c r="B353" s="197">
        <v>443</v>
      </c>
      <c r="C353" s="198">
        <v>8.8000000000000007</v>
      </c>
      <c r="D353" s="198">
        <v>58.1</v>
      </c>
      <c r="E353" s="198">
        <v>17.2</v>
      </c>
      <c r="F353" s="198">
        <v>10.5</v>
      </c>
      <c r="G353" s="195">
        <f t="shared" si="20"/>
        <v>1</v>
      </c>
      <c r="H353" s="195">
        <f t="shared" si="21"/>
        <v>6</v>
      </c>
      <c r="I353" s="195">
        <f t="shared" si="22"/>
        <v>6</v>
      </c>
      <c r="J353" s="199">
        <f t="shared" si="23"/>
        <v>123</v>
      </c>
    </row>
    <row r="354" spans="1:10" ht="12.75" customHeight="1" x14ac:dyDescent="0.2">
      <c r="A354" s="64" t="s">
        <v>687</v>
      </c>
      <c r="B354" s="197">
        <v>388</v>
      </c>
      <c r="C354" s="198">
        <v>30.6</v>
      </c>
      <c r="D354" s="198">
        <v>1.5</v>
      </c>
      <c r="E354" s="198">
        <v>29</v>
      </c>
      <c r="F354" s="198">
        <v>0</v>
      </c>
      <c r="G354" s="195">
        <f t="shared" si="20"/>
        <v>4</v>
      </c>
      <c r="H354" s="195">
        <f t="shared" si="21"/>
        <v>0</v>
      </c>
      <c r="I354" s="195">
        <f t="shared" si="22"/>
        <v>10</v>
      </c>
      <c r="J354" s="199">
        <f t="shared" si="23"/>
        <v>108</v>
      </c>
    </row>
    <row r="355" spans="1:10" ht="12.75" customHeight="1" x14ac:dyDescent="0.2">
      <c r="A355" s="64" t="s">
        <v>688</v>
      </c>
      <c r="B355" s="197">
        <v>110</v>
      </c>
      <c r="C355" s="198">
        <v>20.8</v>
      </c>
      <c r="D355" s="198">
        <v>0</v>
      </c>
      <c r="E355" s="198">
        <v>2.2999999999999998</v>
      </c>
      <c r="F355" s="198">
        <v>0</v>
      </c>
      <c r="G355" s="195">
        <f t="shared" si="20"/>
        <v>3</v>
      </c>
      <c r="H355" s="195">
        <f t="shared" si="21"/>
        <v>0</v>
      </c>
      <c r="I355" s="195">
        <f t="shared" si="22"/>
        <v>1</v>
      </c>
      <c r="J355" s="199">
        <f t="shared" si="23"/>
        <v>31</v>
      </c>
    </row>
    <row r="356" spans="1:10" ht="12.75" customHeight="1" x14ac:dyDescent="0.2">
      <c r="A356" s="64" t="s">
        <v>689</v>
      </c>
      <c r="B356" s="197">
        <v>240</v>
      </c>
      <c r="C356" s="198">
        <v>12.7</v>
      </c>
      <c r="D356" s="198">
        <v>36.1</v>
      </c>
      <c r="E356" s="198">
        <v>7.6</v>
      </c>
      <c r="F356" s="198">
        <v>1.7000000000000002</v>
      </c>
      <c r="G356" s="195">
        <f t="shared" si="20"/>
        <v>2</v>
      </c>
      <c r="H356" s="195">
        <f t="shared" si="21"/>
        <v>4</v>
      </c>
      <c r="I356" s="195">
        <f t="shared" si="22"/>
        <v>3</v>
      </c>
      <c r="J356" s="199">
        <f t="shared" si="23"/>
        <v>67</v>
      </c>
    </row>
    <row r="357" spans="1:10" ht="12.75" customHeight="1" x14ac:dyDescent="0.2">
      <c r="A357" s="64" t="s">
        <v>690</v>
      </c>
      <c r="B357" s="197">
        <v>186</v>
      </c>
      <c r="C357" s="198">
        <v>13.2</v>
      </c>
      <c r="D357" s="198">
        <v>14.6</v>
      </c>
      <c r="E357" s="198">
        <v>8.3000000000000007</v>
      </c>
      <c r="F357" s="198">
        <v>0</v>
      </c>
      <c r="G357" s="195">
        <f t="shared" si="20"/>
        <v>2</v>
      </c>
      <c r="H357" s="195">
        <f t="shared" si="21"/>
        <v>2</v>
      </c>
      <c r="I357" s="195">
        <f t="shared" si="22"/>
        <v>3</v>
      </c>
      <c r="J357" s="199">
        <f t="shared" si="23"/>
        <v>52</v>
      </c>
    </row>
    <row r="358" spans="1:10" ht="12.75" customHeight="1" x14ac:dyDescent="0.2">
      <c r="A358" s="64" t="s">
        <v>322</v>
      </c>
      <c r="B358" s="197">
        <v>16</v>
      </c>
      <c r="C358" s="198">
        <v>0.9</v>
      </c>
      <c r="D358" s="198">
        <v>2.7</v>
      </c>
      <c r="E358" s="198">
        <v>0.30000000000000004</v>
      </c>
      <c r="F358" s="198">
        <v>1.6</v>
      </c>
      <c r="G358" s="195">
        <f t="shared" si="20"/>
        <v>0</v>
      </c>
      <c r="H358" s="195">
        <f t="shared" si="21"/>
        <v>0</v>
      </c>
      <c r="I358" s="195">
        <f t="shared" si="22"/>
        <v>0</v>
      </c>
      <c r="J358" s="199">
        <f t="shared" si="23"/>
        <v>4</v>
      </c>
    </row>
    <row r="359" spans="1:10" ht="12.75" customHeight="1" x14ac:dyDescent="0.2">
      <c r="A359" s="64" t="s">
        <v>691</v>
      </c>
      <c r="B359" s="197">
        <v>187</v>
      </c>
      <c r="C359" s="198">
        <v>5.9</v>
      </c>
      <c r="D359" s="198">
        <v>16.100000000000001</v>
      </c>
      <c r="E359" s="198">
        <v>11.5</v>
      </c>
      <c r="F359" s="198">
        <v>1.3</v>
      </c>
      <c r="G359" s="195">
        <f t="shared" si="20"/>
        <v>1</v>
      </c>
      <c r="H359" s="195">
        <f t="shared" si="21"/>
        <v>2</v>
      </c>
      <c r="I359" s="195">
        <f t="shared" si="22"/>
        <v>4</v>
      </c>
      <c r="J359" s="199">
        <f t="shared" si="23"/>
        <v>52</v>
      </c>
    </row>
    <row r="360" spans="1:10" ht="12.75" customHeight="1" x14ac:dyDescent="0.2">
      <c r="A360" s="64" t="s">
        <v>692</v>
      </c>
      <c r="B360" s="197">
        <v>149.4</v>
      </c>
      <c r="C360" s="198">
        <v>12.1</v>
      </c>
      <c r="D360" s="198">
        <v>6.3</v>
      </c>
      <c r="E360" s="198">
        <v>8.6</v>
      </c>
      <c r="F360" s="198">
        <v>0.7</v>
      </c>
      <c r="G360" s="195">
        <f t="shared" si="20"/>
        <v>2</v>
      </c>
      <c r="H360" s="195">
        <f t="shared" si="21"/>
        <v>1</v>
      </c>
      <c r="I360" s="195">
        <f t="shared" si="22"/>
        <v>3</v>
      </c>
      <c r="J360" s="199">
        <f t="shared" si="23"/>
        <v>42</v>
      </c>
    </row>
    <row r="361" spans="1:10" ht="12.75" customHeight="1" x14ac:dyDescent="0.2">
      <c r="A361" s="64" t="s">
        <v>693</v>
      </c>
      <c r="B361" s="197">
        <v>8</v>
      </c>
      <c r="C361" s="198">
        <v>1.5</v>
      </c>
      <c r="D361" s="198">
        <v>0</v>
      </c>
      <c r="E361" s="198">
        <v>0.2</v>
      </c>
      <c r="F361" s="198">
        <v>12.3</v>
      </c>
      <c r="G361" s="195">
        <f t="shared" si="20"/>
        <v>0</v>
      </c>
      <c r="H361" s="195">
        <f t="shared" si="21"/>
        <v>0</v>
      </c>
      <c r="I361" s="195">
        <f t="shared" si="22"/>
        <v>0</v>
      </c>
      <c r="J361" s="199">
        <f t="shared" si="23"/>
        <v>2</v>
      </c>
    </row>
    <row r="362" spans="1:10" ht="12.75" customHeight="1" x14ac:dyDescent="0.2">
      <c r="A362" s="64" t="s">
        <v>694</v>
      </c>
      <c r="B362" s="197">
        <v>374</v>
      </c>
      <c r="C362" s="198">
        <v>25.4</v>
      </c>
      <c r="D362" s="198">
        <v>0.1</v>
      </c>
      <c r="E362" s="198">
        <v>30.2</v>
      </c>
      <c r="F362" s="198">
        <v>0</v>
      </c>
      <c r="G362" s="195">
        <f t="shared" si="20"/>
        <v>4</v>
      </c>
      <c r="H362" s="195">
        <f t="shared" si="21"/>
        <v>0</v>
      </c>
      <c r="I362" s="195">
        <f t="shared" si="22"/>
        <v>10</v>
      </c>
      <c r="J362" s="199">
        <f t="shared" si="23"/>
        <v>104</v>
      </c>
    </row>
    <row r="363" spans="1:10" ht="12.75" customHeight="1" x14ac:dyDescent="0.2">
      <c r="A363" s="64" t="s">
        <v>695</v>
      </c>
      <c r="B363" s="197">
        <v>65</v>
      </c>
      <c r="C363" s="198">
        <v>0.60000000000000009</v>
      </c>
      <c r="D363" s="198">
        <v>16</v>
      </c>
      <c r="E363" s="198">
        <v>0.30000000000000004</v>
      </c>
      <c r="F363" s="198">
        <v>2.5</v>
      </c>
      <c r="G363" s="195">
        <f t="shared" si="20"/>
        <v>0</v>
      </c>
      <c r="H363" s="195">
        <f t="shared" si="21"/>
        <v>2</v>
      </c>
      <c r="I363" s="195">
        <f t="shared" si="22"/>
        <v>0</v>
      </c>
      <c r="J363" s="199">
        <f t="shared" si="23"/>
        <v>18</v>
      </c>
    </row>
    <row r="364" spans="1:10" ht="12.75" customHeight="1" x14ac:dyDescent="0.2">
      <c r="A364" s="64" t="s">
        <v>696</v>
      </c>
      <c r="B364" s="197">
        <v>120</v>
      </c>
      <c r="C364" s="198">
        <v>2</v>
      </c>
      <c r="D364" s="198">
        <v>27</v>
      </c>
      <c r="E364" s="198">
        <v>0.4</v>
      </c>
      <c r="F364" s="198">
        <v>0</v>
      </c>
      <c r="G364" s="195">
        <f t="shared" si="20"/>
        <v>0</v>
      </c>
      <c r="H364" s="195">
        <f t="shared" si="21"/>
        <v>3</v>
      </c>
      <c r="I364" s="195">
        <f t="shared" si="22"/>
        <v>0</v>
      </c>
      <c r="J364" s="199">
        <f t="shared" si="23"/>
        <v>33</v>
      </c>
    </row>
    <row r="365" spans="1:10" ht="12.75" customHeight="1" x14ac:dyDescent="0.2">
      <c r="A365" s="64" t="s">
        <v>697</v>
      </c>
      <c r="B365" s="197">
        <v>44</v>
      </c>
      <c r="C365" s="198">
        <v>1.2</v>
      </c>
      <c r="D365" s="198">
        <v>9</v>
      </c>
      <c r="E365" s="198">
        <v>0.60000000000000009</v>
      </c>
      <c r="F365" s="198">
        <v>2.6</v>
      </c>
      <c r="G365" s="195">
        <f t="shared" si="20"/>
        <v>0</v>
      </c>
      <c r="H365" s="195">
        <f t="shared" si="21"/>
        <v>1</v>
      </c>
      <c r="I365" s="195">
        <f t="shared" si="22"/>
        <v>0</v>
      </c>
      <c r="J365" s="199">
        <f t="shared" si="23"/>
        <v>12</v>
      </c>
    </row>
    <row r="366" spans="1:10" ht="12.75" customHeight="1" x14ac:dyDescent="0.2">
      <c r="A366" s="64" t="s">
        <v>698</v>
      </c>
      <c r="B366" s="197">
        <v>43</v>
      </c>
      <c r="C366" s="198">
        <v>7.1</v>
      </c>
      <c r="D366" s="198">
        <v>0</v>
      </c>
      <c r="E366" s="198">
        <v>1.6</v>
      </c>
      <c r="F366" s="198">
        <v>58.7</v>
      </c>
      <c r="G366" s="195">
        <f t="shared" si="20"/>
        <v>1</v>
      </c>
      <c r="H366" s="195">
        <f t="shared" si="21"/>
        <v>0</v>
      </c>
      <c r="I366" s="195">
        <f t="shared" si="22"/>
        <v>1</v>
      </c>
      <c r="J366" s="199">
        <f t="shared" si="23"/>
        <v>12</v>
      </c>
    </row>
    <row r="367" spans="1:10" ht="12.75" customHeight="1" x14ac:dyDescent="0.2">
      <c r="A367" s="64" t="s">
        <v>699</v>
      </c>
      <c r="B367" s="197">
        <v>34</v>
      </c>
      <c r="C367" s="198">
        <v>1</v>
      </c>
      <c r="D367" s="198">
        <v>6.5</v>
      </c>
      <c r="E367" s="198">
        <v>0.60000000000000009</v>
      </c>
      <c r="F367" s="198">
        <v>7.4</v>
      </c>
      <c r="G367" s="195">
        <f t="shared" si="20"/>
        <v>0</v>
      </c>
      <c r="H367" s="195">
        <f t="shared" si="21"/>
        <v>1</v>
      </c>
      <c r="I367" s="195">
        <f t="shared" si="22"/>
        <v>0</v>
      </c>
      <c r="J367" s="199">
        <f t="shared" si="23"/>
        <v>9</v>
      </c>
    </row>
    <row r="368" spans="1:10" ht="12.75" customHeight="1" x14ac:dyDescent="0.2">
      <c r="A368" s="64" t="s">
        <v>700</v>
      </c>
      <c r="B368" s="197">
        <v>891</v>
      </c>
      <c r="C368" s="198">
        <v>0</v>
      </c>
      <c r="D368" s="198">
        <v>0</v>
      </c>
      <c r="E368" s="198">
        <v>99</v>
      </c>
      <c r="F368" s="198">
        <v>0</v>
      </c>
      <c r="G368" s="195">
        <f t="shared" si="20"/>
        <v>0</v>
      </c>
      <c r="H368" s="195">
        <f t="shared" si="21"/>
        <v>0</v>
      </c>
      <c r="I368" s="195">
        <f t="shared" si="22"/>
        <v>33</v>
      </c>
      <c r="J368" s="199">
        <f t="shared" si="23"/>
        <v>248</v>
      </c>
    </row>
    <row r="369" spans="1:10" ht="12.75" customHeight="1" x14ac:dyDescent="0.2">
      <c r="A369" s="64" t="s">
        <v>701</v>
      </c>
      <c r="B369" s="197">
        <v>102.960288808664</v>
      </c>
      <c r="C369" s="198">
        <v>5.2707581227436799</v>
      </c>
      <c r="D369" s="198">
        <v>14.662454873646199</v>
      </c>
      <c r="E369" s="198">
        <v>2.97833935018051</v>
      </c>
      <c r="F369" s="198">
        <v>1.4235624123422199</v>
      </c>
      <c r="G369" s="195">
        <f t="shared" si="20"/>
        <v>1</v>
      </c>
      <c r="H369" s="195">
        <f t="shared" si="21"/>
        <v>2</v>
      </c>
      <c r="I369" s="195">
        <f t="shared" si="22"/>
        <v>1</v>
      </c>
      <c r="J369" s="199">
        <f t="shared" si="23"/>
        <v>29</v>
      </c>
    </row>
    <row r="370" spans="1:10" ht="12.75" customHeight="1" x14ac:dyDescent="0.2">
      <c r="A370" s="64" t="s">
        <v>702</v>
      </c>
      <c r="B370" s="197">
        <v>342</v>
      </c>
      <c r="C370" s="198">
        <v>8.6999999999999993</v>
      </c>
      <c r="D370" s="198">
        <v>56.5</v>
      </c>
      <c r="E370" s="198">
        <v>9</v>
      </c>
      <c r="F370" s="198">
        <v>0</v>
      </c>
      <c r="G370" s="195">
        <f t="shared" si="20"/>
        <v>1</v>
      </c>
      <c r="H370" s="195">
        <f t="shared" si="21"/>
        <v>6</v>
      </c>
      <c r="I370" s="195">
        <f t="shared" si="22"/>
        <v>3</v>
      </c>
      <c r="J370" s="199">
        <f t="shared" si="23"/>
        <v>95</v>
      </c>
    </row>
    <row r="371" spans="1:10" ht="12.75" customHeight="1" x14ac:dyDescent="0.2">
      <c r="A371" s="64" t="s">
        <v>703</v>
      </c>
      <c r="B371" s="197">
        <v>102</v>
      </c>
      <c r="C371" s="198">
        <v>4.4000000000000004</v>
      </c>
      <c r="D371" s="198">
        <v>5.0999999999999996</v>
      </c>
      <c r="E371" s="198">
        <v>7.3</v>
      </c>
      <c r="F371" s="198">
        <v>0</v>
      </c>
      <c r="G371" s="195">
        <f t="shared" si="20"/>
        <v>1</v>
      </c>
      <c r="H371" s="195">
        <f t="shared" si="21"/>
        <v>1</v>
      </c>
      <c r="I371" s="195">
        <f t="shared" si="22"/>
        <v>2</v>
      </c>
      <c r="J371" s="199">
        <f t="shared" si="23"/>
        <v>28</v>
      </c>
    </row>
    <row r="372" spans="1:10" ht="12.75" customHeight="1" x14ac:dyDescent="0.2">
      <c r="A372" s="64" t="s">
        <v>704</v>
      </c>
      <c r="B372" s="197">
        <v>72</v>
      </c>
      <c r="C372" s="198">
        <v>3.9</v>
      </c>
      <c r="D372" s="198">
        <v>4.7</v>
      </c>
      <c r="E372" s="198">
        <v>4.3</v>
      </c>
      <c r="F372" s="198">
        <v>0</v>
      </c>
      <c r="G372" s="195">
        <f t="shared" si="20"/>
        <v>1</v>
      </c>
      <c r="H372" s="195">
        <f t="shared" si="21"/>
        <v>1</v>
      </c>
      <c r="I372" s="195">
        <f t="shared" si="22"/>
        <v>1</v>
      </c>
      <c r="J372" s="199">
        <f t="shared" si="23"/>
        <v>20</v>
      </c>
    </row>
    <row r="373" spans="1:10" ht="12.75" customHeight="1" x14ac:dyDescent="0.2">
      <c r="A373" s="64" t="s">
        <v>705</v>
      </c>
      <c r="B373" s="197">
        <v>25</v>
      </c>
      <c r="C373" s="198">
        <v>0.60000000000000009</v>
      </c>
      <c r="D373" s="198">
        <v>2.4</v>
      </c>
      <c r="E373" s="198">
        <v>1.5</v>
      </c>
      <c r="F373" s="198">
        <v>0.4</v>
      </c>
      <c r="G373" s="195">
        <f t="shared" si="20"/>
        <v>0</v>
      </c>
      <c r="H373" s="195">
        <f t="shared" si="21"/>
        <v>0</v>
      </c>
      <c r="I373" s="195">
        <f t="shared" si="22"/>
        <v>1</v>
      </c>
      <c r="J373" s="199">
        <f t="shared" si="23"/>
        <v>7</v>
      </c>
    </row>
    <row r="374" spans="1:10" ht="12.75" customHeight="1" x14ac:dyDescent="0.2">
      <c r="A374" s="64" t="s">
        <v>706</v>
      </c>
      <c r="B374" s="197">
        <v>103</v>
      </c>
      <c r="C374" s="198">
        <v>5.3</v>
      </c>
      <c r="D374" s="198">
        <v>5.2</v>
      </c>
      <c r="E374" s="198">
        <v>6.9</v>
      </c>
      <c r="F374" s="198">
        <v>0</v>
      </c>
      <c r="G374" s="195">
        <f t="shared" si="20"/>
        <v>1</v>
      </c>
      <c r="H374" s="195">
        <f t="shared" si="21"/>
        <v>1</v>
      </c>
      <c r="I374" s="195">
        <f t="shared" si="22"/>
        <v>2</v>
      </c>
      <c r="J374" s="199">
        <f t="shared" si="23"/>
        <v>29</v>
      </c>
    </row>
    <row r="375" spans="1:10" ht="12.75" customHeight="1" x14ac:dyDescent="0.2">
      <c r="A375" s="64" t="s">
        <v>707</v>
      </c>
      <c r="B375" s="197">
        <v>44</v>
      </c>
      <c r="C375" s="198">
        <v>3.6</v>
      </c>
      <c r="D375" s="198">
        <v>3.1</v>
      </c>
      <c r="E375" s="198">
        <v>1.8</v>
      </c>
      <c r="F375" s="198">
        <v>0.2</v>
      </c>
      <c r="G375" s="195">
        <f t="shared" si="20"/>
        <v>1</v>
      </c>
      <c r="H375" s="195">
        <f t="shared" si="21"/>
        <v>0</v>
      </c>
      <c r="I375" s="195">
        <f t="shared" si="22"/>
        <v>1</v>
      </c>
      <c r="J375" s="199">
        <f t="shared" si="23"/>
        <v>12</v>
      </c>
    </row>
    <row r="376" spans="1:10" ht="12.75" customHeight="1" x14ac:dyDescent="0.2">
      <c r="A376" s="64" t="s">
        <v>708</v>
      </c>
      <c r="B376" s="197">
        <v>327</v>
      </c>
      <c r="C376" s="198">
        <v>8.6999999999999993</v>
      </c>
      <c r="D376" s="198">
        <v>56.5</v>
      </c>
      <c r="E376" s="198">
        <v>9</v>
      </c>
      <c r="F376" s="198">
        <v>0</v>
      </c>
      <c r="G376" s="195">
        <f t="shared" si="20"/>
        <v>1</v>
      </c>
      <c r="H376" s="195">
        <f t="shared" si="21"/>
        <v>6</v>
      </c>
      <c r="I376" s="195">
        <f t="shared" si="22"/>
        <v>3</v>
      </c>
      <c r="J376" s="199">
        <f t="shared" si="23"/>
        <v>91</v>
      </c>
    </row>
    <row r="377" spans="1:10" ht="12.75" customHeight="1" x14ac:dyDescent="0.2">
      <c r="A377" s="64" t="s">
        <v>709</v>
      </c>
      <c r="B377" s="197">
        <v>61</v>
      </c>
      <c r="C377" s="198">
        <v>3.1</v>
      </c>
      <c r="D377" s="198">
        <v>4.8</v>
      </c>
      <c r="E377" s="198">
        <v>3.4</v>
      </c>
      <c r="F377" s="198">
        <v>0</v>
      </c>
      <c r="G377" s="195">
        <f t="shared" si="20"/>
        <v>0</v>
      </c>
      <c r="H377" s="195">
        <f t="shared" si="21"/>
        <v>1</v>
      </c>
      <c r="I377" s="195">
        <f t="shared" si="22"/>
        <v>1</v>
      </c>
      <c r="J377" s="199">
        <f t="shared" si="23"/>
        <v>17</v>
      </c>
    </row>
    <row r="378" spans="1:10" ht="12.75" customHeight="1" x14ac:dyDescent="0.2">
      <c r="A378" s="64" t="s">
        <v>710</v>
      </c>
      <c r="B378" s="197">
        <v>61</v>
      </c>
      <c r="C378" s="198">
        <v>3.2</v>
      </c>
      <c r="D378" s="198">
        <v>4.7</v>
      </c>
      <c r="E378" s="198">
        <v>3.4</v>
      </c>
      <c r="F378" s="198">
        <v>0</v>
      </c>
      <c r="G378" s="195">
        <f t="shared" si="20"/>
        <v>0</v>
      </c>
      <c r="H378" s="195">
        <f t="shared" si="21"/>
        <v>1</v>
      </c>
      <c r="I378" s="195">
        <f t="shared" si="22"/>
        <v>1</v>
      </c>
      <c r="J378" s="199">
        <f t="shared" si="23"/>
        <v>17</v>
      </c>
    </row>
    <row r="379" spans="1:10" ht="12.75" customHeight="1" x14ac:dyDescent="0.2">
      <c r="A379" s="64" t="s">
        <v>711</v>
      </c>
      <c r="B379" s="197">
        <v>58</v>
      </c>
      <c r="C379" s="198">
        <v>3.1</v>
      </c>
      <c r="D379" s="198">
        <v>5</v>
      </c>
      <c r="E379" s="198">
        <v>3</v>
      </c>
      <c r="F379" s="198">
        <v>0</v>
      </c>
      <c r="G379" s="195">
        <f t="shared" si="20"/>
        <v>0</v>
      </c>
      <c r="H379" s="195">
        <f t="shared" si="21"/>
        <v>1</v>
      </c>
      <c r="I379" s="195">
        <f t="shared" si="22"/>
        <v>1</v>
      </c>
      <c r="J379" s="199">
        <f t="shared" si="23"/>
        <v>16</v>
      </c>
    </row>
    <row r="380" spans="1:10" ht="12.75" customHeight="1" x14ac:dyDescent="0.2">
      <c r="A380" s="64" t="s">
        <v>712</v>
      </c>
      <c r="B380" s="197">
        <v>484</v>
      </c>
      <c r="C380" s="198">
        <v>25.7</v>
      </c>
      <c r="D380" s="198">
        <v>42</v>
      </c>
      <c r="E380" s="198">
        <v>24.9</v>
      </c>
      <c r="F380" s="198">
        <v>0</v>
      </c>
      <c r="G380" s="195">
        <f t="shared" si="20"/>
        <v>4</v>
      </c>
      <c r="H380" s="195">
        <f t="shared" si="21"/>
        <v>5</v>
      </c>
      <c r="I380" s="195">
        <f t="shared" si="22"/>
        <v>8</v>
      </c>
      <c r="J380" s="199">
        <f t="shared" si="23"/>
        <v>134</v>
      </c>
    </row>
    <row r="381" spans="1:10" ht="12.75" customHeight="1" x14ac:dyDescent="0.2">
      <c r="A381" s="64" t="s">
        <v>713</v>
      </c>
      <c r="B381" s="197">
        <v>49</v>
      </c>
      <c r="C381" s="198">
        <v>3.5</v>
      </c>
      <c r="D381" s="198">
        <v>5</v>
      </c>
      <c r="E381" s="198">
        <v>1.8</v>
      </c>
      <c r="F381" s="198">
        <v>0</v>
      </c>
      <c r="G381" s="195">
        <f t="shared" si="20"/>
        <v>1</v>
      </c>
      <c r="H381" s="195">
        <f t="shared" si="21"/>
        <v>1</v>
      </c>
      <c r="I381" s="195">
        <f t="shared" si="22"/>
        <v>1</v>
      </c>
      <c r="J381" s="199">
        <f t="shared" si="23"/>
        <v>14</v>
      </c>
    </row>
    <row r="382" spans="1:10" ht="12.75" customHeight="1" x14ac:dyDescent="0.2">
      <c r="A382" s="64" t="s">
        <v>714</v>
      </c>
      <c r="B382" s="197">
        <v>49</v>
      </c>
      <c r="C382" s="198">
        <v>3.6</v>
      </c>
      <c r="D382" s="198">
        <v>4.9000000000000004</v>
      </c>
      <c r="E382" s="198">
        <v>1.8</v>
      </c>
      <c r="F382" s="198">
        <v>0</v>
      </c>
      <c r="G382" s="195">
        <f t="shared" si="20"/>
        <v>1</v>
      </c>
      <c r="H382" s="195">
        <f t="shared" si="21"/>
        <v>1</v>
      </c>
      <c r="I382" s="195">
        <f t="shared" si="22"/>
        <v>1</v>
      </c>
      <c r="J382" s="199">
        <f t="shared" si="23"/>
        <v>14</v>
      </c>
    </row>
    <row r="383" spans="1:10" ht="12.75" customHeight="1" x14ac:dyDescent="0.2">
      <c r="A383" s="64" t="s">
        <v>715</v>
      </c>
      <c r="B383" s="197">
        <v>45</v>
      </c>
      <c r="C383" s="198">
        <v>3.1</v>
      </c>
      <c r="D383" s="198">
        <v>5</v>
      </c>
      <c r="E383" s="198">
        <v>1.5</v>
      </c>
      <c r="F383" s="198">
        <v>0</v>
      </c>
      <c r="G383" s="195">
        <f t="shared" si="20"/>
        <v>0</v>
      </c>
      <c r="H383" s="195">
        <f t="shared" si="21"/>
        <v>1</v>
      </c>
      <c r="I383" s="195">
        <f t="shared" si="22"/>
        <v>1</v>
      </c>
      <c r="J383" s="199">
        <f t="shared" si="23"/>
        <v>13</v>
      </c>
    </row>
    <row r="384" spans="1:10" ht="12.75" customHeight="1" x14ac:dyDescent="0.2">
      <c r="A384" s="64" t="s">
        <v>716</v>
      </c>
      <c r="B384" s="197">
        <v>418</v>
      </c>
      <c r="C384" s="198">
        <v>28.8</v>
      </c>
      <c r="D384" s="198">
        <v>50.2</v>
      </c>
      <c r="E384" s="198">
        <v>12.7</v>
      </c>
      <c r="F384" s="198">
        <v>0</v>
      </c>
      <c r="G384" s="195">
        <f t="shared" si="20"/>
        <v>4</v>
      </c>
      <c r="H384" s="195">
        <f t="shared" si="21"/>
        <v>6</v>
      </c>
      <c r="I384" s="195">
        <f t="shared" si="22"/>
        <v>4</v>
      </c>
      <c r="J384" s="199">
        <f t="shared" si="23"/>
        <v>116</v>
      </c>
    </row>
    <row r="385" spans="1:10" ht="12.75" customHeight="1" x14ac:dyDescent="0.2">
      <c r="A385" s="64" t="s">
        <v>325</v>
      </c>
      <c r="B385" s="197">
        <v>36</v>
      </c>
      <c r="C385" s="198">
        <v>3.6</v>
      </c>
      <c r="D385" s="198">
        <v>5.3</v>
      </c>
      <c r="E385" s="198">
        <v>0.2</v>
      </c>
      <c r="F385" s="198">
        <v>0</v>
      </c>
      <c r="G385" s="195">
        <f t="shared" si="20"/>
        <v>1</v>
      </c>
      <c r="H385" s="195">
        <f t="shared" si="21"/>
        <v>1</v>
      </c>
      <c r="I385" s="195">
        <f t="shared" si="22"/>
        <v>0</v>
      </c>
      <c r="J385" s="199">
        <f t="shared" si="23"/>
        <v>10</v>
      </c>
    </row>
    <row r="386" spans="1:10" ht="12.75" customHeight="1" x14ac:dyDescent="0.2">
      <c r="A386" s="64" t="s">
        <v>717</v>
      </c>
      <c r="B386" s="197">
        <v>351</v>
      </c>
      <c r="C386" s="198">
        <v>33.1</v>
      </c>
      <c r="D386" s="198">
        <v>56.2</v>
      </c>
      <c r="E386" s="198">
        <v>0.9</v>
      </c>
      <c r="F386" s="198">
        <v>0</v>
      </c>
      <c r="G386" s="195">
        <f t="shared" si="20"/>
        <v>5</v>
      </c>
      <c r="H386" s="195">
        <f t="shared" si="21"/>
        <v>6</v>
      </c>
      <c r="I386" s="195">
        <f t="shared" si="22"/>
        <v>0</v>
      </c>
      <c r="J386" s="199">
        <f t="shared" si="23"/>
        <v>98</v>
      </c>
    </row>
    <row r="387" spans="1:10" ht="12.75" customHeight="1" x14ac:dyDescent="0.2">
      <c r="A387" s="64" t="s">
        <v>718</v>
      </c>
      <c r="B387" s="197">
        <v>36</v>
      </c>
      <c r="C387" s="198">
        <v>3.7</v>
      </c>
      <c r="D387" s="198">
        <v>5.2</v>
      </c>
      <c r="E387" s="198">
        <v>0.2</v>
      </c>
      <c r="F387" s="198">
        <v>0</v>
      </c>
      <c r="G387" s="195">
        <f t="shared" ref="G387:G450" si="24">ROUND(C387/7,0)</f>
        <v>1</v>
      </c>
      <c r="H387" s="195">
        <f t="shared" ref="H387:H450" si="25">ROUND(D387/9,0)</f>
        <v>1</v>
      </c>
      <c r="I387" s="195">
        <f t="shared" ref="I387:I450" si="26">ROUND(E387/3,0)</f>
        <v>0</v>
      </c>
      <c r="J387" s="199">
        <f t="shared" ref="J387:J450" si="27">ROUND(B387/3.6,0)</f>
        <v>10</v>
      </c>
    </row>
    <row r="388" spans="1:10" ht="12.75" customHeight="1" x14ac:dyDescent="0.2">
      <c r="A388" s="64" t="s">
        <v>719</v>
      </c>
      <c r="B388" s="197">
        <v>151</v>
      </c>
      <c r="C388" s="198">
        <v>8.4</v>
      </c>
      <c r="D388" s="198">
        <v>8.5</v>
      </c>
      <c r="E388" s="198">
        <v>9.4</v>
      </c>
      <c r="F388" s="198">
        <v>0</v>
      </c>
      <c r="G388" s="195">
        <f t="shared" si="24"/>
        <v>1</v>
      </c>
      <c r="H388" s="195">
        <f t="shared" si="25"/>
        <v>1</v>
      </c>
      <c r="I388" s="195">
        <f t="shared" si="26"/>
        <v>3</v>
      </c>
      <c r="J388" s="199">
        <f t="shared" si="27"/>
        <v>42</v>
      </c>
    </row>
    <row r="389" spans="1:10" ht="12.75" customHeight="1" x14ac:dyDescent="0.2">
      <c r="A389" s="64" t="s">
        <v>720</v>
      </c>
      <c r="B389" s="197">
        <v>450</v>
      </c>
      <c r="C389" s="198">
        <v>30.7</v>
      </c>
      <c r="D389" s="198">
        <v>0</v>
      </c>
      <c r="E389" s="198">
        <v>36.4</v>
      </c>
      <c r="F389" s="198">
        <v>0</v>
      </c>
      <c r="G389" s="195">
        <f t="shared" si="24"/>
        <v>4</v>
      </c>
      <c r="H389" s="195">
        <f t="shared" si="25"/>
        <v>0</v>
      </c>
      <c r="I389" s="195">
        <f t="shared" si="26"/>
        <v>12</v>
      </c>
      <c r="J389" s="199">
        <f t="shared" si="27"/>
        <v>125</v>
      </c>
    </row>
    <row r="390" spans="1:10" ht="12.75" customHeight="1" x14ac:dyDescent="0.2">
      <c r="A390" s="64" t="s">
        <v>721</v>
      </c>
      <c r="B390" s="197">
        <v>145</v>
      </c>
      <c r="C390" s="198">
        <v>14.6</v>
      </c>
      <c r="D390" s="198">
        <v>0</v>
      </c>
      <c r="E390" s="198">
        <v>9.6</v>
      </c>
      <c r="F390" s="198">
        <v>0</v>
      </c>
      <c r="G390" s="195">
        <f t="shared" si="24"/>
        <v>2</v>
      </c>
      <c r="H390" s="195">
        <f t="shared" si="25"/>
        <v>0</v>
      </c>
      <c r="I390" s="195">
        <f t="shared" si="26"/>
        <v>3</v>
      </c>
      <c r="J390" s="199">
        <f t="shared" si="27"/>
        <v>40</v>
      </c>
    </row>
    <row r="391" spans="1:10" ht="12.75" customHeight="1" x14ac:dyDescent="0.2">
      <c r="A391" s="64" t="s">
        <v>722</v>
      </c>
      <c r="B391" s="197">
        <v>19</v>
      </c>
      <c r="C391" s="198">
        <v>1.8</v>
      </c>
      <c r="D391" s="198">
        <v>2.2000000000000002</v>
      </c>
      <c r="E391" s="198">
        <v>0.4</v>
      </c>
      <c r="F391" s="198">
        <v>1.5</v>
      </c>
      <c r="G391" s="195">
        <f t="shared" si="24"/>
        <v>0</v>
      </c>
      <c r="H391" s="195">
        <f t="shared" si="25"/>
        <v>0</v>
      </c>
      <c r="I391" s="195">
        <f t="shared" si="26"/>
        <v>0</v>
      </c>
      <c r="J391" s="199">
        <f t="shared" si="27"/>
        <v>5</v>
      </c>
    </row>
    <row r="392" spans="1:10" ht="12.75" customHeight="1" x14ac:dyDescent="0.2">
      <c r="A392" s="64" t="s">
        <v>723</v>
      </c>
      <c r="B392" s="197">
        <v>19</v>
      </c>
      <c r="C392" s="198">
        <v>1.5</v>
      </c>
      <c r="D392" s="198">
        <v>3</v>
      </c>
      <c r="E392" s="198">
        <v>0.2</v>
      </c>
      <c r="F392" s="198">
        <v>1.3</v>
      </c>
      <c r="G392" s="195">
        <f t="shared" si="24"/>
        <v>0</v>
      </c>
      <c r="H392" s="195">
        <f t="shared" si="25"/>
        <v>0</v>
      </c>
      <c r="I392" s="195">
        <f t="shared" si="26"/>
        <v>0</v>
      </c>
      <c r="J392" s="199">
        <f t="shared" si="27"/>
        <v>5</v>
      </c>
    </row>
    <row r="393" spans="1:10" ht="12.75" customHeight="1" x14ac:dyDescent="0.2">
      <c r="A393" s="64" t="s">
        <v>724</v>
      </c>
      <c r="B393" s="197">
        <v>14</v>
      </c>
      <c r="C393" s="198">
        <v>1.1000000000000001</v>
      </c>
      <c r="D393" s="198">
        <v>2.2000000000000002</v>
      </c>
      <c r="E393" s="198">
        <v>0.1</v>
      </c>
      <c r="F393" s="198">
        <v>1.9</v>
      </c>
      <c r="G393" s="195">
        <f t="shared" si="24"/>
        <v>0</v>
      </c>
      <c r="H393" s="195">
        <f t="shared" si="25"/>
        <v>0</v>
      </c>
      <c r="I393" s="195">
        <f t="shared" si="26"/>
        <v>0</v>
      </c>
      <c r="J393" s="199">
        <f t="shared" si="27"/>
        <v>4</v>
      </c>
    </row>
    <row r="394" spans="1:10" ht="12.75" customHeight="1" x14ac:dyDescent="0.2">
      <c r="A394" s="64" t="s">
        <v>725</v>
      </c>
      <c r="B394" s="197">
        <v>61</v>
      </c>
      <c r="C394" s="198">
        <v>5</v>
      </c>
      <c r="D394" s="198">
        <v>10.7</v>
      </c>
      <c r="E394" s="198">
        <v>0.4</v>
      </c>
      <c r="F394" s="198">
        <v>5.3</v>
      </c>
      <c r="G394" s="195">
        <f t="shared" si="24"/>
        <v>1</v>
      </c>
      <c r="H394" s="195">
        <f t="shared" si="25"/>
        <v>1</v>
      </c>
      <c r="I394" s="195">
        <f t="shared" si="26"/>
        <v>0</v>
      </c>
      <c r="J394" s="199">
        <f t="shared" si="27"/>
        <v>17</v>
      </c>
    </row>
    <row r="395" spans="1:10" ht="12.75" customHeight="1" x14ac:dyDescent="0.2">
      <c r="A395" s="64" t="s">
        <v>726</v>
      </c>
      <c r="B395" s="197">
        <v>325</v>
      </c>
      <c r="C395" s="198">
        <v>25</v>
      </c>
      <c r="D395" s="198">
        <v>54</v>
      </c>
      <c r="E395" s="198">
        <v>2.5</v>
      </c>
      <c r="F395" s="198">
        <v>13.7</v>
      </c>
      <c r="G395" s="195">
        <f t="shared" si="24"/>
        <v>4</v>
      </c>
      <c r="H395" s="195">
        <f t="shared" si="25"/>
        <v>6</v>
      </c>
      <c r="I395" s="195">
        <f t="shared" si="26"/>
        <v>1</v>
      </c>
      <c r="J395" s="199">
        <f t="shared" si="27"/>
        <v>90</v>
      </c>
    </row>
    <row r="396" spans="1:10" ht="12.75" customHeight="1" x14ac:dyDescent="0.2">
      <c r="A396" s="64" t="s">
        <v>727</v>
      </c>
      <c r="B396" s="197">
        <v>121</v>
      </c>
      <c r="C396" s="198">
        <v>22.8</v>
      </c>
      <c r="D396" s="198">
        <v>0</v>
      </c>
      <c r="E396" s="198">
        <v>3.2</v>
      </c>
      <c r="F396" s="198">
        <v>0</v>
      </c>
      <c r="G396" s="195">
        <f t="shared" si="24"/>
        <v>3</v>
      </c>
      <c r="H396" s="195">
        <f t="shared" si="25"/>
        <v>0</v>
      </c>
      <c r="I396" s="195">
        <f t="shared" si="26"/>
        <v>1</v>
      </c>
      <c r="J396" s="199">
        <f t="shared" si="27"/>
        <v>34</v>
      </c>
    </row>
    <row r="397" spans="1:10" ht="12.75" customHeight="1" x14ac:dyDescent="0.2">
      <c r="A397" s="64" t="s">
        <v>728</v>
      </c>
      <c r="B397" s="197">
        <v>56</v>
      </c>
      <c r="C397" s="198">
        <v>12.1</v>
      </c>
      <c r="D397" s="198">
        <v>1.1000000000000001</v>
      </c>
      <c r="E397" s="198">
        <v>0.4</v>
      </c>
      <c r="F397" s="198">
        <v>6.9</v>
      </c>
      <c r="G397" s="195">
        <f t="shared" si="24"/>
        <v>2</v>
      </c>
      <c r="H397" s="195">
        <f t="shared" si="25"/>
        <v>0</v>
      </c>
      <c r="I397" s="195">
        <f t="shared" si="26"/>
        <v>0</v>
      </c>
      <c r="J397" s="199">
        <f t="shared" si="27"/>
        <v>16</v>
      </c>
    </row>
    <row r="398" spans="1:10" ht="12.75" customHeight="1" x14ac:dyDescent="0.2">
      <c r="A398" s="64" t="s">
        <v>729</v>
      </c>
      <c r="B398" s="197">
        <v>38</v>
      </c>
      <c r="C398" s="198">
        <v>0.7</v>
      </c>
      <c r="D398" s="198">
        <v>8.8000000000000007</v>
      </c>
      <c r="E398" s="198">
        <v>0.30000000000000004</v>
      </c>
      <c r="F398" s="198">
        <v>3.3</v>
      </c>
      <c r="G398" s="195">
        <f t="shared" si="24"/>
        <v>0</v>
      </c>
      <c r="H398" s="195">
        <f t="shared" si="25"/>
        <v>1</v>
      </c>
      <c r="I398" s="195">
        <f t="shared" si="26"/>
        <v>0</v>
      </c>
      <c r="J398" s="199">
        <f t="shared" si="27"/>
        <v>11</v>
      </c>
    </row>
    <row r="399" spans="1:10" ht="12.75" customHeight="1" x14ac:dyDescent="0.2">
      <c r="A399" s="64" t="s">
        <v>730</v>
      </c>
      <c r="B399" s="197">
        <v>11</v>
      </c>
      <c r="C399" s="198">
        <v>0.60000000000000009</v>
      </c>
      <c r="D399" s="198">
        <v>2.2999999999999998</v>
      </c>
      <c r="E399" s="198">
        <v>0</v>
      </c>
      <c r="F399" s="198">
        <v>5.2</v>
      </c>
      <c r="G399" s="195">
        <f t="shared" si="24"/>
        <v>0</v>
      </c>
      <c r="H399" s="195">
        <f t="shared" si="25"/>
        <v>0</v>
      </c>
      <c r="I399" s="195">
        <f t="shared" si="26"/>
        <v>0</v>
      </c>
      <c r="J399" s="199">
        <f t="shared" si="27"/>
        <v>3</v>
      </c>
    </row>
    <row r="400" spans="1:10" ht="12.75" customHeight="1" x14ac:dyDescent="0.2">
      <c r="A400" s="64" t="s">
        <v>731</v>
      </c>
      <c r="B400" s="197">
        <v>69</v>
      </c>
      <c r="C400" s="198">
        <v>1.5</v>
      </c>
      <c r="D400" s="198">
        <v>16</v>
      </c>
      <c r="E400" s="198">
        <v>0.30000000000000004</v>
      </c>
      <c r="F400" s="198">
        <v>4.7</v>
      </c>
      <c r="G400" s="195">
        <f t="shared" si="24"/>
        <v>0</v>
      </c>
      <c r="H400" s="195">
        <f t="shared" si="25"/>
        <v>2</v>
      </c>
      <c r="I400" s="195">
        <f t="shared" si="26"/>
        <v>0</v>
      </c>
      <c r="J400" s="199">
        <f t="shared" si="27"/>
        <v>19</v>
      </c>
    </row>
    <row r="401" spans="1:10" ht="12.75" customHeight="1" x14ac:dyDescent="0.2">
      <c r="A401" s="64" t="s">
        <v>732</v>
      </c>
      <c r="B401" s="197">
        <v>232</v>
      </c>
      <c r="C401" s="198">
        <v>17.100000000000001</v>
      </c>
      <c r="D401" s="198">
        <v>0.4</v>
      </c>
      <c r="E401" s="198">
        <v>18</v>
      </c>
      <c r="F401" s="198">
        <v>0</v>
      </c>
      <c r="G401" s="195">
        <f t="shared" si="24"/>
        <v>2</v>
      </c>
      <c r="H401" s="195">
        <f t="shared" si="25"/>
        <v>0</v>
      </c>
      <c r="I401" s="195">
        <f t="shared" si="26"/>
        <v>6</v>
      </c>
      <c r="J401" s="199">
        <f t="shared" si="27"/>
        <v>64</v>
      </c>
    </row>
    <row r="402" spans="1:10" ht="12.75" customHeight="1" x14ac:dyDescent="0.2">
      <c r="A402" s="64" t="s">
        <v>733</v>
      </c>
      <c r="B402" s="197">
        <v>373</v>
      </c>
      <c r="C402" s="198">
        <v>24.5</v>
      </c>
      <c r="D402" s="198">
        <v>0</v>
      </c>
      <c r="E402" s="198">
        <v>31</v>
      </c>
      <c r="F402" s="198">
        <v>34.799999999999997</v>
      </c>
      <c r="G402" s="195">
        <f t="shared" si="24"/>
        <v>4</v>
      </c>
      <c r="H402" s="195">
        <f t="shared" si="25"/>
        <v>0</v>
      </c>
      <c r="I402" s="195">
        <f t="shared" si="26"/>
        <v>10</v>
      </c>
      <c r="J402" s="199">
        <f t="shared" si="27"/>
        <v>104</v>
      </c>
    </row>
    <row r="403" spans="1:10" ht="12.75" customHeight="1" x14ac:dyDescent="0.2">
      <c r="A403" s="64" t="s">
        <v>734</v>
      </c>
      <c r="B403" s="197">
        <v>349</v>
      </c>
      <c r="C403" s="198">
        <v>3.7</v>
      </c>
      <c r="D403" s="198">
        <v>76.7</v>
      </c>
      <c r="E403" s="198">
        <v>5.2</v>
      </c>
      <c r="F403" s="198">
        <v>2</v>
      </c>
      <c r="G403" s="195">
        <f t="shared" si="24"/>
        <v>1</v>
      </c>
      <c r="H403" s="195">
        <f t="shared" si="25"/>
        <v>9</v>
      </c>
      <c r="I403" s="195">
        <f t="shared" si="26"/>
        <v>2</v>
      </c>
      <c r="J403" s="199">
        <f t="shared" si="27"/>
        <v>97</v>
      </c>
    </row>
    <row r="404" spans="1:10" ht="12.75" customHeight="1" x14ac:dyDescent="0.2">
      <c r="A404" s="64" t="s">
        <v>735</v>
      </c>
      <c r="B404" s="197">
        <v>313</v>
      </c>
      <c r="C404" s="198">
        <v>0</v>
      </c>
      <c r="D404" s="198">
        <v>31</v>
      </c>
      <c r="E404" s="198">
        <v>0</v>
      </c>
      <c r="F404" s="198">
        <v>0</v>
      </c>
      <c r="G404" s="195">
        <f t="shared" si="24"/>
        <v>0</v>
      </c>
      <c r="H404" s="195">
        <f t="shared" si="25"/>
        <v>3</v>
      </c>
      <c r="I404" s="195">
        <f t="shared" si="26"/>
        <v>0</v>
      </c>
      <c r="J404" s="199">
        <f t="shared" si="27"/>
        <v>87</v>
      </c>
    </row>
    <row r="405" spans="1:10" ht="12.75" customHeight="1" x14ac:dyDescent="0.2">
      <c r="A405" s="64" t="s">
        <v>736</v>
      </c>
      <c r="B405" s="197">
        <v>80</v>
      </c>
      <c r="C405" s="198">
        <v>18.7</v>
      </c>
      <c r="D405" s="198">
        <v>0</v>
      </c>
      <c r="E405" s="198">
        <v>0.60000000000000009</v>
      </c>
      <c r="F405" s="198">
        <v>0</v>
      </c>
      <c r="G405" s="195">
        <f t="shared" si="24"/>
        <v>3</v>
      </c>
      <c r="H405" s="195">
        <f t="shared" si="25"/>
        <v>0</v>
      </c>
      <c r="I405" s="195">
        <f t="shared" si="26"/>
        <v>0</v>
      </c>
      <c r="J405" s="199">
        <f t="shared" si="27"/>
        <v>22</v>
      </c>
    </row>
    <row r="406" spans="1:10" ht="12.75" customHeight="1" x14ac:dyDescent="0.2">
      <c r="A406" s="64" t="s">
        <v>737</v>
      </c>
      <c r="B406" s="197">
        <v>98</v>
      </c>
      <c r="C406" s="198">
        <v>12.9</v>
      </c>
      <c r="D406" s="198">
        <v>7.8</v>
      </c>
      <c r="E406" s="198">
        <v>1.7000000000000002</v>
      </c>
      <c r="F406" s="198">
        <v>0</v>
      </c>
      <c r="G406" s="195">
        <f t="shared" si="24"/>
        <v>2</v>
      </c>
      <c r="H406" s="195">
        <f t="shared" si="25"/>
        <v>1</v>
      </c>
      <c r="I406" s="195">
        <f t="shared" si="26"/>
        <v>1</v>
      </c>
      <c r="J406" s="199">
        <f t="shared" si="27"/>
        <v>27</v>
      </c>
    </row>
    <row r="407" spans="1:10" ht="12.75" customHeight="1" x14ac:dyDescent="0.2">
      <c r="A407" s="64" t="s">
        <v>738</v>
      </c>
      <c r="B407" s="197">
        <v>137</v>
      </c>
      <c r="C407" s="198">
        <v>23.8</v>
      </c>
      <c r="D407" s="198">
        <v>7.8</v>
      </c>
      <c r="E407" s="198">
        <v>0.4</v>
      </c>
      <c r="F407" s="198">
        <v>0</v>
      </c>
      <c r="G407" s="195">
        <f t="shared" si="24"/>
        <v>3</v>
      </c>
      <c r="H407" s="195">
        <f t="shared" si="25"/>
        <v>1</v>
      </c>
      <c r="I407" s="195">
        <f t="shared" si="26"/>
        <v>0</v>
      </c>
      <c r="J407" s="199">
        <f t="shared" si="27"/>
        <v>38</v>
      </c>
    </row>
    <row r="408" spans="1:10" ht="12.75" customHeight="1" x14ac:dyDescent="0.2">
      <c r="A408" s="64" t="s">
        <v>739</v>
      </c>
      <c r="B408" s="197">
        <v>114</v>
      </c>
      <c r="C408" s="198">
        <v>16.399999999999999</v>
      </c>
      <c r="D408" s="198">
        <v>7.2</v>
      </c>
      <c r="E408" s="198">
        <v>2.4</v>
      </c>
      <c r="F408" s="198">
        <v>4.8</v>
      </c>
      <c r="G408" s="195">
        <f t="shared" si="24"/>
        <v>2</v>
      </c>
      <c r="H408" s="195">
        <f t="shared" si="25"/>
        <v>1</v>
      </c>
      <c r="I408" s="195">
        <f t="shared" si="26"/>
        <v>1</v>
      </c>
      <c r="J408" s="199">
        <f t="shared" si="27"/>
        <v>32</v>
      </c>
    </row>
    <row r="409" spans="1:10" ht="12.75" customHeight="1" x14ac:dyDescent="0.2">
      <c r="A409" s="64" t="s">
        <v>740</v>
      </c>
      <c r="B409" s="197">
        <v>57</v>
      </c>
      <c r="C409" s="198">
        <v>0.4</v>
      </c>
      <c r="D409" s="198">
        <v>14.8</v>
      </c>
      <c r="E409" s="198">
        <v>0</v>
      </c>
      <c r="F409" s="198">
        <v>1</v>
      </c>
      <c r="G409" s="195">
        <f t="shared" si="24"/>
        <v>0</v>
      </c>
      <c r="H409" s="195">
        <f t="shared" si="25"/>
        <v>2</v>
      </c>
      <c r="I409" s="195">
        <f t="shared" si="26"/>
        <v>0</v>
      </c>
      <c r="J409" s="199">
        <f t="shared" si="27"/>
        <v>16</v>
      </c>
    </row>
    <row r="410" spans="1:10" ht="12.75" customHeight="1" x14ac:dyDescent="0.2">
      <c r="A410" s="64" t="s">
        <v>741</v>
      </c>
      <c r="B410" s="197">
        <v>271</v>
      </c>
      <c r="C410" s="198">
        <v>12.7</v>
      </c>
      <c r="D410" s="198">
        <v>42.5</v>
      </c>
      <c r="E410" s="198">
        <v>7</v>
      </c>
      <c r="F410" s="198">
        <v>18.100000000000001</v>
      </c>
      <c r="G410" s="195">
        <f t="shared" si="24"/>
        <v>2</v>
      </c>
      <c r="H410" s="195">
        <f t="shared" si="25"/>
        <v>5</v>
      </c>
      <c r="I410" s="195">
        <f t="shared" si="26"/>
        <v>2</v>
      </c>
      <c r="J410" s="199">
        <f t="shared" si="27"/>
        <v>75</v>
      </c>
    </row>
    <row r="411" spans="1:10" ht="12.75" customHeight="1" x14ac:dyDescent="0.2">
      <c r="A411" s="64" t="s">
        <v>742</v>
      </c>
      <c r="B411" s="197">
        <v>100</v>
      </c>
      <c r="C411" s="198">
        <v>18.3</v>
      </c>
      <c r="D411" s="198">
        <v>0</v>
      </c>
      <c r="E411" s="198">
        <v>3</v>
      </c>
      <c r="F411" s="198">
        <v>0</v>
      </c>
      <c r="G411" s="195">
        <f t="shared" si="24"/>
        <v>3</v>
      </c>
      <c r="H411" s="195">
        <f t="shared" si="25"/>
        <v>0</v>
      </c>
      <c r="I411" s="195">
        <f t="shared" si="26"/>
        <v>1</v>
      </c>
      <c r="J411" s="199">
        <f t="shared" si="27"/>
        <v>28</v>
      </c>
    </row>
    <row r="412" spans="1:10" ht="12.75" customHeight="1" x14ac:dyDescent="0.2">
      <c r="A412" s="64" t="s">
        <v>743</v>
      </c>
      <c r="B412" s="197">
        <v>141</v>
      </c>
      <c r="C412" s="198">
        <v>19.899999999999999</v>
      </c>
      <c r="D412" s="198">
        <v>0</v>
      </c>
      <c r="E412" s="198">
        <v>6.8</v>
      </c>
      <c r="F412" s="198">
        <v>0</v>
      </c>
      <c r="G412" s="195">
        <f t="shared" si="24"/>
        <v>3</v>
      </c>
      <c r="H412" s="195">
        <f t="shared" si="25"/>
        <v>0</v>
      </c>
      <c r="I412" s="195">
        <f t="shared" si="26"/>
        <v>2</v>
      </c>
      <c r="J412" s="199">
        <f t="shared" si="27"/>
        <v>39</v>
      </c>
    </row>
    <row r="413" spans="1:10" ht="12.75" customHeight="1" x14ac:dyDescent="0.2">
      <c r="A413" s="64" t="s">
        <v>744</v>
      </c>
      <c r="B413" s="197">
        <v>102</v>
      </c>
      <c r="C413" s="198">
        <v>18.7</v>
      </c>
      <c r="D413" s="198">
        <v>0</v>
      </c>
      <c r="E413" s="198">
        <v>3</v>
      </c>
      <c r="F413" s="198">
        <v>0</v>
      </c>
      <c r="G413" s="195">
        <f t="shared" si="24"/>
        <v>3</v>
      </c>
      <c r="H413" s="195">
        <f t="shared" si="25"/>
        <v>0</v>
      </c>
      <c r="I413" s="195">
        <f t="shared" si="26"/>
        <v>1</v>
      </c>
      <c r="J413" s="199">
        <f t="shared" si="27"/>
        <v>28</v>
      </c>
    </row>
    <row r="414" spans="1:10" ht="12.75" customHeight="1" x14ac:dyDescent="0.2">
      <c r="A414" s="64" t="s">
        <v>745</v>
      </c>
      <c r="B414" s="197">
        <v>655</v>
      </c>
      <c r="C414" s="198">
        <v>4.2</v>
      </c>
      <c r="D414" s="198">
        <v>2.2000000000000002</v>
      </c>
      <c r="E414" s="198">
        <v>70</v>
      </c>
      <c r="F414" s="198">
        <v>0</v>
      </c>
      <c r="G414" s="195">
        <f t="shared" si="24"/>
        <v>1</v>
      </c>
      <c r="H414" s="195">
        <f t="shared" si="25"/>
        <v>0</v>
      </c>
      <c r="I414" s="195">
        <f t="shared" si="26"/>
        <v>23</v>
      </c>
      <c r="J414" s="199">
        <f t="shared" si="27"/>
        <v>182</v>
      </c>
    </row>
    <row r="415" spans="1:10" ht="12.75" customHeight="1" x14ac:dyDescent="0.2">
      <c r="A415" s="64" t="s">
        <v>746</v>
      </c>
      <c r="B415" s="197">
        <v>355</v>
      </c>
      <c r="C415" s="198">
        <v>9.1999999999999993</v>
      </c>
      <c r="D415" s="198">
        <v>75.8</v>
      </c>
      <c r="E415" s="198">
        <v>3.8</v>
      </c>
      <c r="F415" s="198">
        <v>2.9</v>
      </c>
      <c r="G415" s="195">
        <f t="shared" si="24"/>
        <v>1</v>
      </c>
      <c r="H415" s="195">
        <f t="shared" si="25"/>
        <v>8</v>
      </c>
      <c r="I415" s="195">
        <f t="shared" si="26"/>
        <v>1</v>
      </c>
      <c r="J415" s="199">
        <f t="shared" si="27"/>
        <v>99</v>
      </c>
    </row>
    <row r="416" spans="1:10" ht="12.75" customHeight="1" x14ac:dyDescent="0.2">
      <c r="A416" s="64" t="s">
        <v>747</v>
      </c>
      <c r="B416" s="197">
        <v>122</v>
      </c>
      <c r="C416" s="198">
        <v>2.9</v>
      </c>
      <c r="D416" s="198">
        <v>26.6</v>
      </c>
      <c r="E416" s="198">
        <v>1.2</v>
      </c>
      <c r="F416" s="198">
        <v>3.9</v>
      </c>
      <c r="G416" s="195">
        <f t="shared" si="24"/>
        <v>0</v>
      </c>
      <c r="H416" s="195">
        <f t="shared" si="25"/>
        <v>3</v>
      </c>
      <c r="I416" s="195">
        <f t="shared" si="26"/>
        <v>0</v>
      </c>
      <c r="J416" s="199">
        <f t="shared" si="27"/>
        <v>34</v>
      </c>
    </row>
    <row r="417" spans="1:10" ht="12.75" customHeight="1" x14ac:dyDescent="0.2">
      <c r="A417" s="64" t="s">
        <v>748</v>
      </c>
      <c r="B417" s="197">
        <v>93</v>
      </c>
      <c r="C417" s="198">
        <v>3.4</v>
      </c>
      <c r="D417" s="198">
        <v>17</v>
      </c>
      <c r="E417" s="198">
        <v>1.8</v>
      </c>
      <c r="F417" s="198">
        <v>3.3</v>
      </c>
      <c r="G417" s="195">
        <f t="shared" si="24"/>
        <v>0</v>
      </c>
      <c r="H417" s="195">
        <f t="shared" si="25"/>
        <v>2</v>
      </c>
      <c r="I417" s="195">
        <f t="shared" si="26"/>
        <v>1</v>
      </c>
      <c r="J417" s="199">
        <f t="shared" si="27"/>
        <v>26</v>
      </c>
    </row>
    <row r="418" spans="1:10" ht="12.75" customHeight="1" x14ac:dyDescent="0.2">
      <c r="A418" s="64" t="s">
        <v>749</v>
      </c>
      <c r="B418" s="197">
        <v>53</v>
      </c>
      <c r="C418" s="198">
        <v>0.8</v>
      </c>
      <c r="D418" s="198">
        <v>12.8</v>
      </c>
      <c r="E418" s="198">
        <v>0.2</v>
      </c>
      <c r="F418" s="198">
        <v>2.2000000000000002</v>
      </c>
      <c r="G418" s="195">
        <f t="shared" si="24"/>
        <v>0</v>
      </c>
      <c r="H418" s="195">
        <f t="shared" si="25"/>
        <v>1</v>
      </c>
      <c r="I418" s="195">
        <f t="shared" si="26"/>
        <v>0</v>
      </c>
      <c r="J418" s="199">
        <f t="shared" si="27"/>
        <v>15</v>
      </c>
    </row>
    <row r="419" spans="1:10" ht="12.75" customHeight="1" x14ac:dyDescent="0.2">
      <c r="A419" s="64" t="s">
        <v>750</v>
      </c>
      <c r="B419" s="197">
        <v>72</v>
      </c>
      <c r="C419" s="198">
        <v>0.9</v>
      </c>
      <c r="D419" s="198">
        <v>17.600000000000001</v>
      </c>
      <c r="E419" s="198">
        <v>0.30000000000000004</v>
      </c>
      <c r="F419" s="198">
        <v>1.7000000000000002</v>
      </c>
      <c r="G419" s="195">
        <f t="shared" si="24"/>
        <v>0</v>
      </c>
      <c r="H419" s="195">
        <f t="shared" si="25"/>
        <v>2</v>
      </c>
      <c r="I419" s="195">
        <f t="shared" si="26"/>
        <v>0</v>
      </c>
      <c r="J419" s="199">
        <f t="shared" si="27"/>
        <v>20</v>
      </c>
    </row>
    <row r="420" spans="1:10" ht="12.75" customHeight="1" x14ac:dyDescent="0.2">
      <c r="A420" s="64" t="s">
        <v>751</v>
      </c>
      <c r="B420" s="197">
        <v>542</v>
      </c>
      <c r="C420" s="198">
        <v>16</v>
      </c>
      <c r="D420" s="198">
        <v>4</v>
      </c>
      <c r="E420" s="198">
        <v>51.5</v>
      </c>
      <c r="F420" s="198">
        <v>14.3</v>
      </c>
      <c r="G420" s="195">
        <f t="shared" si="24"/>
        <v>2</v>
      </c>
      <c r="H420" s="195">
        <f t="shared" si="25"/>
        <v>0</v>
      </c>
      <c r="I420" s="195">
        <f t="shared" si="26"/>
        <v>17</v>
      </c>
      <c r="J420" s="199">
        <f t="shared" si="27"/>
        <v>151</v>
      </c>
    </row>
    <row r="421" spans="1:10" ht="12.75" customHeight="1" x14ac:dyDescent="0.2">
      <c r="A421" s="64" t="s">
        <v>752</v>
      </c>
      <c r="B421" s="197">
        <v>57</v>
      </c>
      <c r="C421" s="198">
        <v>0.7</v>
      </c>
      <c r="D421" s="198">
        <v>14.1</v>
      </c>
      <c r="E421" s="198">
        <v>0.2</v>
      </c>
      <c r="F421" s="198">
        <v>2.9</v>
      </c>
      <c r="G421" s="195">
        <f t="shared" si="24"/>
        <v>0</v>
      </c>
      <c r="H421" s="195">
        <f t="shared" si="25"/>
        <v>2</v>
      </c>
      <c r="I421" s="195">
        <f t="shared" si="26"/>
        <v>0</v>
      </c>
      <c r="J421" s="199">
        <f t="shared" si="27"/>
        <v>16</v>
      </c>
    </row>
    <row r="422" spans="1:10" ht="12.75" customHeight="1" x14ac:dyDescent="0.2">
      <c r="A422" s="64" t="s">
        <v>753</v>
      </c>
      <c r="B422" s="197">
        <v>324</v>
      </c>
      <c r="C422" s="198">
        <v>15.8</v>
      </c>
      <c r="D422" s="198">
        <v>0</v>
      </c>
      <c r="E422" s="198">
        <v>29</v>
      </c>
      <c r="F422" s="198">
        <v>0</v>
      </c>
      <c r="G422" s="195">
        <f t="shared" si="24"/>
        <v>2</v>
      </c>
      <c r="H422" s="195">
        <f t="shared" si="25"/>
        <v>0</v>
      </c>
      <c r="I422" s="195">
        <f t="shared" si="26"/>
        <v>10</v>
      </c>
      <c r="J422" s="199">
        <f t="shared" si="27"/>
        <v>90</v>
      </c>
    </row>
    <row r="423" spans="1:10" ht="12.75" customHeight="1" x14ac:dyDescent="0.2">
      <c r="A423" s="64" t="s">
        <v>754</v>
      </c>
      <c r="B423" s="197">
        <v>160</v>
      </c>
      <c r="C423" s="198">
        <v>19.100000000000001</v>
      </c>
      <c r="D423" s="198">
        <v>0</v>
      </c>
      <c r="E423" s="198">
        <v>9.3000000000000007</v>
      </c>
      <c r="F423" s="198">
        <v>0</v>
      </c>
      <c r="G423" s="195">
        <f t="shared" si="24"/>
        <v>3</v>
      </c>
      <c r="H423" s="195">
        <f t="shared" si="25"/>
        <v>0</v>
      </c>
      <c r="I423" s="195">
        <f t="shared" si="26"/>
        <v>3</v>
      </c>
      <c r="J423" s="199">
        <f t="shared" si="27"/>
        <v>44</v>
      </c>
    </row>
    <row r="424" spans="1:10" ht="12.75" customHeight="1" x14ac:dyDescent="0.2">
      <c r="A424" s="64" t="s">
        <v>755</v>
      </c>
      <c r="B424" s="197">
        <v>210</v>
      </c>
      <c r="C424" s="198">
        <v>18.8</v>
      </c>
      <c r="D424" s="198">
        <v>0</v>
      </c>
      <c r="E424" s="198">
        <v>15</v>
      </c>
      <c r="F424" s="198">
        <v>0</v>
      </c>
      <c r="G424" s="195">
        <f t="shared" si="24"/>
        <v>3</v>
      </c>
      <c r="H424" s="195">
        <f t="shared" si="25"/>
        <v>0</v>
      </c>
      <c r="I424" s="195">
        <f t="shared" si="26"/>
        <v>5</v>
      </c>
      <c r="J424" s="199">
        <f t="shared" si="27"/>
        <v>58</v>
      </c>
    </row>
    <row r="425" spans="1:10" ht="12.75" customHeight="1" x14ac:dyDescent="0.2">
      <c r="A425" s="64" t="s">
        <v>756</v>
      </c>
      <c r="B425" s="197">
        <v>155</v>
      </c>
      <c r="C425" s="198">
        <v>20.2</v>
      </c>
      <c r="D425" s="198">
        <v>0</v>
      </c>
      <c r="E425" s="198">
        <v>8.3000000000000007</v>
      </c>
      <c r="F425" s="198">
        <v>0</v>
      </c>
      <c r="G425" s="195">
        <f t="shared" si="24"/>
        <v>3</v>
      </c>
      <c r="H425" s="195">
        <f t="shared" si="25"/>
        <v>0</v>
      </c>
      <c r="I425" s="195">
        <f t="shared" si="26"/>
        <v>3</v>
      </c>
      <c r="J425" s="199">
        <f t="shared" si="27"/>
        <v>43</v>
      </c>
    </row>
    <row r="426" spans="1:10" ht="12.75" customHeight="1" x14ac:dyDescent="0.2">
      <c r="A426" s="64" t="s">
        <v>757</v>
      </c>
      <c r="B426" s="197">
        <v>108</v>
      </c>
      <c r="C426" s="198">
        <v>21.3</v>
      </c>
      <c r="D426" s="198">
        <v>0</v>
      </c>
      <c r="E426" s="198">
        <v>2.8</v>
      </c>
      <c r="F426" s="198">
        <v>0</v>
      </c>
      <c r="G426" s="195">
        <f t="shared" si="24"/>
        <v>3</v>
      </c>
      <c r="H426" s="195">
        <f t="shared" si="25"/>
        <v>0</v>
      </c>
      <c r="I426" s="195">
        <f t="shared" si="26"/>
        <v>1</v>
      </c>
      <c r="J426" s="199">
        <f t="shared" si="27"/>
        <v>30</v>
      </c>
    </row>
    <row r="427" spans="1:10" ht="12.75" customHeight="1" x14ac:dyDescent="0.2">
      <c r="A427" s="64" t="s">
        <v>758</v>
      </c>
      <c r="B427" s="197">
        <v>140</v>
      </c>
      <c r="C427" s="198">
        <v>21.5</v>
      </c>
      <c r="D427" s="198">
        <v>0</v>
      </c>
      <c r="E427" s="198">
        <v>6.1</v>
      </c>
      <c r="F427" s="198">
        <v>0</v>
      </c>
      <c r="G427" s="195">
        <f t="shared" si="24"/>
        <v>3</v>
      </c>
      <c r="H427" s="195">
        <f t="shared" si="25"/>
        <v>0</v>
      </c>
      <c r="I427" s="195">
        <f t="shared" si="26"/>
        <v>2</v>
      </c>
      <c r="J427" s="199">
        <f t="shared" si="27"/>
        <v>39</v>
      </c>
    </row>
    <row r="428" spans="1:10" ht="12.75" customHeight="1" x14ac:dyDescent="0.2">
      <c r="A428" s="64" t="s">
        <v>759</v>
      </c>
      <c r="B428" s="197">
        <v>760</v>
      </c>
      <c r="C428" s="198">
        <v>0.60000000000000009</v>
      </c>
      <c r="D428" s="198">
        <v>0.4</v>
      </c>
      <c r="E428" s="198">
        <v>84</v>
      </c>
      <c r="F428" s="198">
        <v>0</v>
      </c>
      <c r="G428" s="195">
        <f t="shared" si="24"/>
        <v>0</v>
      </c>
      <c r="H428" s="195">
        <f t="shared" si="25"/>
        <v>0</v>
      </c>
      <c r="I428" s="195">
        <f t="shared" si="26"/>
        <v>28</v>
      </c>
      <c r="J428" s="199">
        <f t="shared" si="27"/>
        <v>211</v>
      </c>
    </row>
    <row r="429" spans="1:10" ht="12.75" customHeight="1" x14ac:dyDescent="0.2">
      <c r="A429" s="64" t="s">
        <v>760</v>
      </c>
      <c r="B429" s="197">
        <v>746</v>
      </c>
      <c r="C429" s="198">
        <v>0</v>
      </c>
      <c r="D429" s="198">
        <v>0.2</v>
      </c>
      <c r="E429" s="198">
        <v>82.8</v>
      </c>
      <c r="F429" s="198">
        <v>0</v>
      </c>
      <c r="G429" s="195">
        <f t="shared" si="24"/>
        <v>0</v>
      </c>
      <c r="H429" s="195">
        <f t="shared" si="25"/>
        <v>0</v>
      </c>
      <c r="I429" s="195">
        <f t="shared" si="26"/>
        <v>28</v>
      </c>
      <c r="J429" s="199">
        <f t="shared" si="27"/>
        <v>207</v>
      </c>
    </row>
    <row r="430" spans="1:10" ht="12.75" customHeight="1" x14ac:dyDescent="0.2">
      <c r="A430" s="64" t="s">
        <v>761</v>
      </c>
      <c r="B430" s="197">
        <v>209</v>
      </c>
      <c r="C430" s="198">
        <v>0.60000000000000009</v>
      </c>
      <c r="D430" s="198">
        <v>55.2</v>
      </c>
      <c r="E430" s="198">
        <v>0</v>
      </c>
      <c r="F430" s="198">
        <v>2.2000000000000002</v>
      </c>
      <c r="G430" s="195">
        <f t="shared" si="24"/>
        <v>0</v>
      </c>
      <c r="H430" s="195">
        <f t="shared" si="25"/>
        <v>6</v>
      </c>
      <c r="I430" s="195">
        <f t="shared" si="26"/>
        <v>0</v>
      </c>
      <c r="J430" s="199">
        <f t="shared" si="27"/>
        <v>58</v>
      </c>
    </row>
    <row r="431" spans="1:10" ht="12.75" customHeight="1" x14ac:dyDescent="0.2">
      <c r="A431" s="64" t="s">
        <v>762</v>
      </c>
      <c r="B431" s="197">
        <v>236</v>
      </c>
      <c r="C431" s="198">
        <v>0.60000000000000009</v>
      </c>
      <c r="D431" s="198">
        <v>62.3</v>
      </c>
      <c r="E431" s="198">
        <v>0</v>
      </c>
      <c r="F431" s="198">
        <v>2.4</v>
      </c>
      <c r="G431" s="195">
        <f t="shared" si="24"/>
        <v>0</v>
      </c>
      <c r="H431" s="195">
        <f t="shared" si="25"/>
        <v>7</v>
      </c>
      <c r="I431" s="195">
        <f t="shared" si="26"/>
        <v>0</v>
      </c>
      <c r="J431" s="199">
        <f t="shared" si="27"/>
        <v>66</v>
      </c>
    </row>
    <row r="432" spans="1:10" ht="12.75" customHeight="1" x14ac:dyDescent="0.2">
      <c r="A432" s="64" t="s">
        <v>763</v>
      </c>
      <c r="B432" s="197">
        <v>222</v>
      </c>
      <c r="C432" s="198">
        <v>0.5</v>
      </c>
      <c r="D432" s="198">
        <v>58.7</v>
      </c>
      <c r="E432" s="198">
        <v>0</v>
      </c>
      <c r="F432" s="198">
        <v>2.2000000000000002</v>
      </c>
      <c r="G432" s="195">
        <f t="shared" si="24"/>
        <v>0</v>
      </c>
      <c r="H432" s="195">
        <f t="shared" si="25"/>
        <v>7</v>
      </c>
      <c r="I432" s="195">
        <f t="shared" si="26"/>
        <v>0</v>
      </c>
      <c r="J432" s="199">
        <f t="shared" si="27"/>
        <v>62</v>
      </c>
    </row>
    <row r="433" spans="1:10" ht="12.75" customHeight="1" x14ac:dyDescent="0.2">
      <c r="A433" s="64" t="s">
        <v>764</v>
      </c>
      <c r="B433" s="197">
        <v>123</v>
      </c>
      <c r="C433" s="198">
        <v>0.5</v>
      </c>
      <c r="D433" s="198">
        <v>31.9</v>
      </c>
      <c r="E433" s="198">
        <v>0.1</v>
      </c>
      <c r="F433" s="198">
        <v>0.8</v>
      </c>
      <c r="G433" s="195">
        <f t="shared" si="24"/>
        <v>0</v>
      </c>
      <c r="H433" s="195">
        <f t="shared" si="25"/>
        <v>4</v>
      </c>
      <c r="I433" s="195">
        <f t="shared" si="26"/>
        <v>0</v>
      </c>
      <c r="J433" s="199">
        <f t="shared" si="27"/>
        <v>34</v>
      </c>
    </row>
    <row r="434" spans="1:10" ht="12.75" customHeight="1" x14ac:dyDescent="0.2">
      <c r="A434" s="64" t="s">
        <v>765</v>
      </c>
      <c r="B434" s="197">
        <v>242</v>
      </c>
      <c r="C434" s="198">
        <v>0.7</v>
      </c>
      <c r="D434" s="198">
        <v>63.2</v>
      </c>
      <c r="E434" s="198">
        <v>0.2</v>
      </c>
      <c r="F434" s="198">
        <v>1.2</v>
      </c>
      <c r="G434" s="195">
        <f t="shared" si="24"/>
        <v>0</v>
      </c>
      <c r="H434" s="195">
        <f t="shared" si="25"/>
        <v>7</v>
      </c>
      <c r="I434" s="195">
        <f t="shared" si="26"/>
        <v>0</v>
      </c>
      <c r="J434" s="199">
        <f t="shared" si="27"/>
        <v>67</v>
      </c>
    </row>
    <row r="435" spans="1:10" ht="12.75" customHeight="1" x14ac:dyDescent="0.2">
      <c r="A435" s="64" t="s">
        <v>766</v>
      </c>
      <c r="B435" s="197">
        <v>261</v>
      </c>
      <c r="C435" s="198">
        <v>0.1</v>
      </c>
      <c r="D435" s="198">
        <v>69.5</v>
      </c>
      <c r="E435" s="198">
        <v>0</v>
      </c>
      <c r="F435" s="198">
        <v>0.7</v>
      </c>
      <c r="G435" s="195">
        <f t="shared" si="24"/>
        <v>0</v>
      </c>
      <c r="H435" s="195">
        <f t="shared" si="25"/>
        <v>8</v>
      </c>
      <c r="I435" s="195">
        <f t="shared" si="26"/>
        <v>0</v>
      </c>
      <c r="J435" s="199">
        <f t="shared" si="27"/>
        <v>73</v>
      </c>
    </row>
    <row r="436" spans="1:10" ht="12.75" customHeight="1" x14ac:dyDescent="0.2">
      <c r="A436" s="64" t="s">
        <v>767</v>
      </c>
      <c r="B436" s="197">
        <v>134</v>
      </c>
      <c r="C436" s="198">
        <v>2.1</v>
      </c>
      <c r="D436" s="198">
        <v>31.2</v>
      </c>
      <c r="E436" s="198">
        <v>0.60000000000000009</v>
      </c>
      <c r="F436" s="198">
        <v>2.6</v>
      </c>
      <c r="G436" s="195">
        <f t="shared" si="24"/>
        <v>0</v>
      </c>
      <c r="H436" s="195">
        <f t="shared" si="25"/>
        <v>3</v>
      </c>
      <c r="I436" s="195">
        <f t="shared" si="26"/>
        <v>0</v>
      </c>
      <c r="J436" s="199">
        <f t="shared" si="27"/>
        <v>37</v>
      </c>
    </row>
    <row r="437" spans="1:10" ht="12.75" customHeight="1" x14ac:dyDescent="0.2">
      <c r="A437" s="64" t="s">
        <v>768</v>
      </c>
      <c r="B437" s="197">
        <v>150</v>
      </c>
      <c r="C437" s="198">
        <v>0</v>
      </c>
      <c r="D437" s="198">
        <v>12.4</v>
      </c>
      <c r="E437" s="198">
        <v>0</v>
      </c>
      <c r="F437" s="198">
        <v>0</v>
      </c>
      <c r="G437" s="195">
        <f t="shared" si="24"/>
        <v>0</v>
      </c>
      <c r="H437" s="195">
        <f t="shared" si="25"/>
        <v>1</v>
      </c>
      <c r="I437" s="195">
        <f t="shared" si="26"/>
        <v>0</v>
      </c>
      <c r="J437" s="199">
        <f t="shared" si="27"/>
        <v>42</v>
      </c>
    </row>
    <row r="438" spans="1:10" ht="12.75" customHeight="1" x14ac:dyDescent="0.2">
      <c r="A438" s="64" t="s">
        <v>769</v>
      </c>
      <c r="B438" s="197">
        <v>205</v>
      </c>
      <c r="C438" s="198">
        <v>0.1</v>
      </c>
      <c r="D438" s="198">
        <v>28</v>
      </c>
      <c r="E438" s="198">
        <v>0</v>
      </c>
      <c r="F438" s="198">
        <v>0</v>
      </c>
      <c r="G438" s="195">
        <f t="shared" si="24"/>
        <v>0</v>
      </c>
      <c r="H438" s="195">
        <f t="shared" si="25"/>
        <v>3</v>
      </c>
      <c r="I438" s="195">
        <f t="shared" si="26"/>
        <v>0</v>
      </c>
      <c r="J438" s="199">
        <f t="shared" si="27"/>
        <v>57</v>
      </c>
    </row>
    <row r="439" spans="1:10" ht="12.75" customHeight="1" x14ac:dyDescent="0.2">
      <c r="A439" s="64" t="s">
        <v>770</v>
      </c>
      <c r="B439" s="197">
        <v>453</v>
      </c>
      <c r="C439" s="198">
        <v>7.6</v>
      </c>
      <c r="D439" s="198">
        <v>0</v>
      </c>
      <c r="E439" s="198">
        <v>47</v>
      </c>
      <c r="F439" s="198">
        <v>0</v>
      </c>
      <c r="G439" s="195">
        <f t="shared" si="24"/>
        <v>1</v>
      </c>
      <c r="H439" s="195">
        <f t="shared" si="25"/>
        <v>0</v>
      </c>
      <c r="I439" s="195">
        <f t="shared" si="26"/>
        <v>16</v>
      </c>
      <c r="J439" s="199">
        <f t="shared" si="27"/>
        <v>126</v>
      </c>
    </row>
    <row r="440" spans="1:10" ht="12.75" customHeight="1" x14ac:dyDescent="0.2">
      <c r="A440" s="64" t="s">
        <v>771</v>
      </c>
      <c r="B440" s="197">
        <v>45</v>
      </c>
      <c r="C440" s="198">
        <v>0.2</v>
      </c>
      <c r="D440" s="198">
        <v>11</v>
      </c>
      <c r="E440" s="198">
        <v>0.30000000000000004</v>
      </c>
      <c r="F440" s="198">
        <v>2</v>
      </c>
      <c r="G440" s="195">
        <f t="shared" si="24"/>
        <v>0</v>
      </c>
      <c r="H440" s="195">
        <f t="shared" si="25"/>
        <v>1</v>
      </c>
      <c r="I440" s="195">
        <f t="shared" si="26"/>
        <v>0</v>
      </c>
      <c r="J440" s="199">
        <f t="shared" si="27"/>
        <v>13</v>
      </c>
    </row>
    <row r="441" spans="1:10" ht="12.75" customHeight="1" x14ac:dyDescent="0.2">
      <c r="A441" s="64" t="s">
        <v>772</v>
      </c>
      <c r="B441" s="197">
        <v>34</v>
      </c>
      <c r="C441" s="198">
        <v>0.30000000000000004</v>
      </c>
      <c r="D441" s="198">
        <v>6.3</v>
      </c>
      <c r="E441" s="198">
        <v>1</v>
      </c>
      <c r="F441" s="198">
        <v>5.9</v>
      </c>
      <c r="G441" s="195">
        <f t="shared" si="24"/>
        <v>0</v>
      </c>
      <c r="H441" s="195">
        <f t="shared" si="25"/>
        <v>1</v>
      </c>
      <c r="I441" s="195">
        <f t="shared" si="26"/>
        <v>0</v>
      </c>
      <c r="J441" s="199">
        <f t="shared" si="27"/>
        <v>9</v>
      </c>
    </row>
    <row r="442" spans="1:10" ht="12.75" customHeight="1" x14ac:dyDescent="0.2">
      <c r="A442" s="64" t="s">
        <v>773</v>
      </c>
      <c r="B442" s="197">
        <v>243</v>
      </c>
      <c r="C442" s="198">
        <v>0.9</v>
      </c>
      <c r="D442" s="198">
        <v>57.2</v>
      </c>
      <c r="E442" s="198">
        <v>0.30000000000000004</v>
      </c>
      <c r="F442" s="198">
        <v>8.6999999999999993</v>
      </c>
      <c r="G442" s="195">
        <f t="shared" si="24"/>
        <v>0</v>
      </c>
      <c r="H442" s="195">
        <f t="shared" si="25"/>
        <v>6</v>
      </c>
      <c r="I442" s="195">
        <f t="shared" si="26"/>
        <v>0</v>
      </c>
      <c r="J442" s="199">
        <f t="shared" si="27"/>
        <v>68</v>
      </c>
    </row>
    <row r="443" spans="1:10" ht="12.75" customHeight="1" x14ac:dyDescent="0.2">
      <c r="A443" s="64" t="s">
        <v>774</v>
      </c>
      <c r="B443" s="197">
        <v>63</v>
      </c>
      <c r="C443" s="198">
        <v>0.5</v>
      </c>
      <c r="D443" s="198">
        <v>15.9</v>
      </c>
      <c r="E443" s="198">
        <v>0.2</v>
      </c>
      <c r="F443" s="198">
        <v>2.2000000000000002</v>
      </c>
      <c r="G443" s="195">
        <f t="shared" si="24"/>
        <v>0</v>
      </c>
      <c r="H443" s="195">
        <f t="shared" si="25"/>
        <v>2</v>
      </c>
      <c r="I443" s="195">
        <f t="shared" si="26"/>
        <v>0</v>
      </c>
      <c r="J443" s="199">
        <f t="shared" si="27"/>
        <v>18</v>
      </c>
    </row>
    <row r="444" spans="1:10" ht="12.75" customHeight="1" x14ac:dyDescent="0.2">
      <c r="A444" s="64" t="s">
        <v>775</v>
      </c>
      <c r="B444" s="197">
        <v>15</v>
      </c>
      <c r="C444" s="198">
        <v>1.1000000000000001</v>
      </c>
      <c r="D444" s="198">
        <v>2.6</v>
      </c>
      <c r="E444" s="198">
        <v>0.1</v>
      </c>
      <c r="F444" s="198">
        <v>2.6</v>
      </c>
      <c r="G444" s="195">
        <f t="shared" si="24"/>
        <v>0</v>
      </c>
      <c r="H444" s="195">
        <f t="shared" si="25"/>
        <v>0</v>
      </c>
      <c r="I444" s="195">
        <f t="shared" si="26"/>
        <v>0</v>
      </c>
      <c r="J444" s="199">
        <f t="shared" si="27"/>
        <v>4</v>
      </c>
    </row>
    <row r="445" spans="1:10" ht="12.75" customHeight="1" x14ac:dyDescent="0.2">
      <c r="A445" s="64" t="s">
        <v>776</v>
      </c>
      <c r="B445" s="197">
        <v>49</v>
      </c>
      <c r="C445" s="198">
        <v>1.1000000000000001</v>
      </c>
      <c r="D445" s="198">
        <v>2.5</v>
      </c>
      <c r="E445" s="198">
        <v>4</v>
      </c>
      <c r="F445" s="198">
        <v>2.5</v>
      </c>
      <c r="G445" s="195">
        <f t="shared" si="24"/>
        <v>0</v>
      </c>
      <c r="H445" s="195">
        <f t="shared" si="25"/>
        <v>0</v>
      </c>
      <c r="I445" s="195">
        <f t="shared" si="26"/>
        <v>1</v>
      </c>
      <c r="J445" s="199">
        <f t="shared" si="27"/>
        <v>14</v>
      </c>
    </row>
    <row r="446" spans="1:10" ht="12.75" customHeight="1" x14ac:dyDescent="0.2">
      <c r="A446" s="64" t="s">
        <v>777</v>
      </c>
      <c r="B446" s="197">
        <v>33</v>
      </c>
      <c r="C446" s="198">
        <v>0.8</v>
      </c>
      <c r="D446" s="198">
        <v>7.4</v>
      </c>
      <c r="E446" s="198">
        <v>0.2</v>
      </c>
      <c r="F446" s="198">
        <v>0.9</v>
      </c>
      <c r="G446" s="195">
        <f t="shared" si="24"/>
        <v>0</v>
      </c>
      <c r="H446" s="195">
        <f t="shared" si="25"/>
        <v>1</v>
      </c>
      <c r="I446" s="195">
        <f t="shared" si="26"/>
        <v>0</v>
      </c>
      <c r="J446" s="199">
        <f t="shared" si="27"/>
        <v>9</v>
      </c>
    </row>
    <row r="447" spans="1:10" ht="12.75" customHeight="1" x14ac:dyDescent="0.2">
      <c r="A447" s="64" t="s">
        <v>778</v>
      </c>
      <c r="B447" s="197">
        <v>22</v>
      </c>
      <c r="C447" s="198">
        <v>0.5</v>
      </c>
      <c r="D447" s="198">
        <v>4.9000000000000004</v>
      </c>
      <c r="E447" s="198">
        <v>0.2</v>
      </c>
      <c r="F447" s="198">
        <v>0.7</v>
      </c>
      <c r="G447" s="195">
        <f t="shared" si="24"/>
        <v>0</v>
      </c>
      <c r="H447" s="195">
        <f t="shared" si="25"/>
        <v>1</v>
      </c>
      <c r="I447" s="195">
        <f t="shared" si="26"/>
        <v>0</v>
      </c>
      <c r="J447" s="199">
        <f t="shared" si="27"/>
        <v>6</v>
      </c>
    </row>
    <row r="448" spans="1:10" ht="12.75" customHeight="1" x14ac:dyDescent="0.2">
      <c r="A448" s="64" t="s">
        <v>779</v>
      </c>
      <c r="B448" s="197">
        <v>72</v>
      </c>
      <c r="C448" s="198">
        <v>17.399999999999999</v>
      </c>
      <c r="D448" s="198">
        <v>0</v>
      </c>
      <c r="E448" s="198">
        <v>0.30000000000000004</v>
      </c>
      <c r="F448" s="198">
        <v>0</v>
      </c>
      <c r="G448" s="195">
        <f t="shared" si="24"/>
        <v>2</v>
      </c>
      <c r="H448" s="195">
        <f t="shared" si="25"/>
        <v>0</v>
      </c>
      <c r="I448" s="195">
        <f t="shared" si="26"/>
        <v>0</v>
      </c>
      <c r="J448" s="199">
        <f t="shared" si="27"/>
        <v>20</v>
      </c>
    </row>
    <row r="449" spans="1:10" ht="12.75" customHeight="1" x14ac:dyDescent="0.2">
      <c r="A449" s="64" t="s">
        <v>780</v>
      </c>
      <c r="B449" s="197">
        <v>43</v>
      </c>
      <c r="C449" s="198">
        <v>3.8</v>
      </c>
      <c r="D449" s="198">
        <v>5.3</v>
      </c>
      <c r="E449" s="198">
        <v>0.7</v>
      </c>
      <c r="F449" s="198">
        <v>5.6</v>
      </c>
      <c r="G449" s="195">
        <f t="shared" si="24"/>
        <v>1</v>
      </c>
      <c r="H449" s="195">
        <f t="shared" si="25"/>
        <v>1</v>
      </c>
      <c r="I449" s="195">
        <f t="shared" si="26"/>
        <v>0</v>
      </c>
      <c r="J449" s="199">
        <f t="shared" si="27"/>
        <v>12</v>
      </c>
    </row>
    <row r="450" spans="1:10" ht="12.75" customHeight="1" x14ac:dyDescent="0.2">
      <c r="A450" s="64" t="s">
        <v>781</v>
      </c>
      <c r="B450" s="197">
        <v>279</v>
      </c>
      <c r="C450" s="198">
        <v>24.8</v>
      </c>
      <c r="D450" s="198">
        <v>34.6</v>
      </c>
      <c r="E450" s="198">
        <v>4.5999999999999996</v>
      </c>
      <c r="F450" s="198">
        <v>44.7</v>
      </c>
      <c r="G450" s="195">
        <f t="shared" si="24"/>
        <v>4</v>
      </c>
      <c r="H450" s="195">
        <f t="shared" si="25"/>
        <v>4</v>
      </c>
      <c r="I450" s="195">
        <f t="shared" si="26"/>
        <v>2</v>
      </c>
      <c r="J450" s="199">
        <f t="shared" si="27"/>
        <v>78</v>
      </c>
    </row>
    <row r="451" spans="1:10" ht="12.75" customHeight="1" x14ac:dyDescent="0.2">
      <c r="A451" s="64" t="s">
        <v>782</v>
      </c>
      <c r="B451" s="197">
        <v>352</v>
      </c>
      <c r="C451" s="198">
        <v>6.5</v>
      </c>
      <c r="D451" s="198">
        <v>60</v>
      </c>
      <c r="E451" s="198">
        <v>9.5</v>
      </c>
      <c r="F451" s="198">
        <v>2.8</v>
      </c>
      <c r="G451" s="195">
        <f t="shared" ref="G451:G514" si="28">ROUND(C451/7,0)</f>
        <v>1</v>
      </c>
      <c r="H451" s="195">
        <f t="shared" ref="H451:H514" si="29">ROUND(D451/9,0)</f>
        <v>7</v>
      </c>
      <c r="I451" s="195">
        <f t="shared" ref="I451:I514" si="30">ROUND(E451/3,0)</f>
        <v>3</v>
      </c>
      <c r="J451" s="199">
        <f t="shared" ref="J451:J514" si="31">ROUND(B451/3.6,0)</f>
        <v>98</v>
      </c>
    </row>
    <row r="452" spans="1:10" ht="12.75" customHeight="1" x14ac:dyDescent="0.2">
      <c r="A452" s="64" t="s">
        <v>783</v>
      </c>
      <c r="B452" s="197">
        <v>359</v>
      </c>
      <c r="C452" s="198">
        <v>5.5</v>
      </c>
      <c r="D452" s="198">
        <v>69.8</v>
      </c>
      <c r="E452" s="198">
        <v>8.3000000000000007</v>
      </c>
      <c r="F452" s="198">
        <v>1</v>
      </c>
      <c r="G452" s="195">
        <f t="shared" si="28"/>
        <v>1</v>
      </c>
      <c r="H452" s="195">
        <f t="shared" si="29"/>
        <v>8</v>
      </c>
      <c r="I452" s="195">
        <f t="shared" si="30"/>
        <v>3</v>
      </c>
      <c r="J452" s="199">
        <f t="shared" si="31"/>
        <v>100</v>
      </c>
    </row>
    <row r="453" spans="1:10" ht="12.75" customHeight="1" x14ac:dyDescent="0.2">
      <c r="A453" s="64" t="s">
        <v>784</v>
      </c>
      <c r="B453" s="197">
        <v>414</v>
      </c>
      <c r="C453" s="198">
        <v>6.2</v>
      </c>
      <c r="D453" s="198">
        <v>67.599999999999994</v>
      </c>
      <c r="E453" s="198">
        <v>15.1</v>
      </c>
      <c r="F453" s="198">
        <v>1</v>
      </c>
      <c r="G453" s="195">
        <f t="shared" si="28"/>
        <v>1</v>
      </c>
      <c r="H453" s="195">
        <f t="shared" si="29"/>
        <v>8</v>
      </c>
      <c r="I453" s="195">
        <f t="shared" si="30"/>
        <v>5</v>
      </c>
      <c r="J453" s="199">
        <f t="shared" si="31"/>
        <v>115</v>
      </c>
    </row>
    <row r="454" spans="1:10" ht="12.75" customHeight="1" x14ac:dyDescent="0.2">
      <c r="A454" s="64" t="s">
        <v>785</v>
      </c>
      <c r="B454" s="197">
        <v>463</v>
      </c>
      <c r="C454" s="198">
        <v>8.3000000000000007</v>
      </c>
      <c r="D454" s="198">
        <v>60.9</v>
      </c>
      <c r="E454" s="198">
        <v>22.3</v>
      </c>
      <c r="F454" s="198">
        <v>2.5</v>
      </c>
      <c r="G454" s="195">
        <f t="shared" si="28"/>
        <v>1</v>
      </c>
      <c r="H454" s="195">
        <f t="shared" si="29"/>
        <v>7</v>
      </c>
      <c r="I454" s="195">
        <f t="shared" si="30"/>
        <v>7</v>
      </c>
      <c r="J454" s="199">
        <f t="shared" si="31"/>
        <v>129</v>
      </c>
    </row>
    <row r="455" spans="1:10" ht="12.75" customHeight="1" x14ac:dyDescent="0.2">
      <c r="A455" s="64" t="s">
        <v>786</v>
      </c>
      <c r="B455" s="197">
        <v>379</v>
      </c>
      <c r="C455" s="198">
        <v>5.3</v>
      </c>
      <c r="D455" s="198">
        <v>95.4</v>
      </c>
      <c r="E455" s="198">
        <v>0</v>
      </c>
      <c r="F455" s="198">
        <v>0</v>
      </c>
      <c r="G455" s="195">
        <f t="shared" si="28"/>
        <v>1</v>
      </c>
      <c r="H455" s="195">
        <f t="shared" si="29"/>
        <v>11</v>
      </c>
      <c r="I455" s="195">
        <f t="shared" si="30"/>
        <v>0</v>
      </c>
      <c r="J455" s="199">
        <f t="shared" si="31"/>
        <v>105</v>
      </c>
    </row>
    <row r="456" spans="1:10" ht="12.75" customHeight="1" x14ac:dyDescent="0.2">
      <c r="A456" s="64" t="s">
        <v>787</v>
      </c>
      <c r="B456" s="197">
        <v>71</v>
      </c>
      <c r="C456" s="198">
        <v>17</v>
      </c>
      <c r="D456" s="198">
        <v>0</v>
      </c>
      <c r="E456" s="198">
        <v>0.30000000000000004</v>
      </c>
      <c r="F456" s="198">
        <v>0</v>
      </c>
      <c r="G456" s="195">
        <f t="shared" si="28"/>
        <v>2</v>
      </c>
      <c r="H456" s="195">
        <f t="shared" si="29"/>
        <v>0</v>
      </c>
      <c r="I456" s="195">
        <f t="shared" si="30"/>
        <v>0</v>
      </c>
      <c r="J456" s="199">
        <f t="shared" si="31"/>
        <v>20</v>
      </c>
    </row>
    <row r="457" spans="1:10" ht="12.75" customHeight="1" x14ac:dyDescent="0.2">
      <c r="A457" s="64" t="s">
        <v>788</v>
      </c>
      <c r="B457" s="197">
        <v>75</v>
      </c>
      <c r="C457" s="198">
        <v>17.3</v>
      </c>
      <c r="D457" s="198">
        <v>0</v>
      </c>
      <c r="E457" s="198">
        <v>0.60000000000000009</v>
      </c>
      <c r="F457" s="198">
        <v>0</v>
      </c>
      <c r="G457" s="195">
        <f t="shared" si="28"/>
        <v>2</v>
      </c>
      <c r="H457" s="195">
        <f t="shared" si="29"/>
        <v>0</v>
      </c>
      <c r="I457" s="195">
        <f t="shared" si="30"/>
        <v>0</v>
      </c>
      <c r="J457" s="199">
        <f t="shared" si="31"/>
        <v>21</v>
      </c>
    </row>
    <row r="458" spans="1:10" ht="12.75" customHeight="1" x14ac:dyDescent="0.2">
      <c r="A458" s="64" t="s">
        <v>789</v>
      </c>
      <c r="B458" s="197">
        <v>303</v>
      </c>
      <c r="C458" s="198">
        <v>0.60000000000000009</v>
      </c>
      <c r="D458" s="198">
        <v>80.3</v>
      </c>
      <c r="E458" s="198">
        <v>0</v>
      </c>
      <c r="F458" s="198">
        <v>0</v>
      </c>
      <c r="G458" s="195">
        <f t="shared" si="28"/>
        <v>0</v>
      </c>
      <c r="H458" s="195">
        <f t="shared" si="29"/>
        <v>9</v>
      </c>
      <c r="I458" s="195">
        <f t="shared" si="30"/>
        <v>0</v>
      </c>
      <c r="J458" s="199">
        <f t="shared" si="31"/>
        <v>84</v>
      </c>
    </row>
    <row r="459" spans="1:10" ht="12.75" customHeight="1" x14ac:dyDescent="0.2">
      <c r="A459" s="64" t="s">
        <v>790</v>
      </c>
      <c r="B459" s="197">
        <v>56</v>
      </c>
      <c r="C459" s="198">
        <v>2.6</v>
      </c>
      <c r="D459" s="198">
        <v>10.4</v>
      </c>
      <c r="E459" s="198">
        <v>0.4</v>
      </c>
      <c r="F459" s="198">
        <v>0</v>
      </c>
      <c r="G459" s="195">
        <f t="shared" si="28"/>
        <v>0</v>
      </c>
      <c r="H459" s="195">
        <f t="shared" si="29"/>
        <v>1</v>
      </c>
      <c r="I459" s="195">
        <f t="shared" si="30"/>
        <v>0</v>
      </c>
      <c r="J459" s="199">
        <f t="shared" si="31"/>
        <v>16</v>
      </c>
    </row>
    <row r="460" spans="1:10" ht="12.75" customHeight="1" x14ac:dyDescent="0.2">
      <c r="A460" s="64" t="s">
        <v>791</v>
      </c>
      <c r="B460" s="197">
        <v>355</v>
      </c>
      <c r="C460" s="198">
        <v>19.3</v>
      </c>
      <c r="D460" s="198">
        <v>60.3</v>
      </c>
      <c r="E460" s="198">
        <v>4.2</v>
      </c>
      <c r="F460" s="198">
        <v>7.7</v>
      </c>
      <c r="G460" s="195">
        <f t="shared" si="28"/>
        <v>3</v>
      </c>
      <c r="H460" s="195">
        <f t="shared" si="29"/>
        <v>7</v>
      </c>
      <c r="I460" s="195">
        <f t="shared" si="30"/>
        <v>1</v>
      </c>
      <c r="J460" s="199">
        <f t="shared" si="31"/>
        <v>99</v>
      </c>
    </row>
    <row r="461" spans="1:10" ht="12.75" customHeight="1" x14ac:dyDescent="0.2">
      <c r="A461" s="64" t="s">
        <v>792</v>
      </c>
      <c r="B461" s="197">
        <v>30</v>
      </c>
      <c r="C461" s="198">
        <v>0.60000000000000009</v>
      </c>
      <c r="D461" s="198">
        <v>6.9</v>
      </c>
      <c r="E461" s="198">
        <v>0.2</v>
      </c>
      <c r="F461" s="198">
        <v>2.5</v>
      </c>
      <c r="G461" s="195">
        <f t="shared" si="28"/>
        <v>0</v>
      </c>
      <c r="H461" s="195">
        <f t="shared" si="29"/>
        <v>1</v>
      </c>
      <c r="I461" s="195">
        <f t="shared" si="30"/>
        <v>0</v>
      </c>
      <c r="J461" s="199">
        <f t="shared" si="31"/>
        <v>8</v>
      </c>
    </row>
    <row r="462" spans="1:10" ht="12.75" customHeight="1" x14ac:dyDescent="0.2">
      <c r="A462" s="64" t="s">
        <v>793</v>
      </c>
      <c r="B462" s="197">
        <v>203</v>
      </c>
      <c r="C462" s="198">
        <v>13.3</v>
      </c>
      <c r="D462" s="198">
        <v>23.5</v>
      </c>
      <c r="E462" s="198">
        <v>6.2</v>
      </c>
      <c r="F462" s="198">
        <v>5.4</v>
      </c>
      <c r="G462" s="195">
        <f t="shared" si="28"/>
        <v>2</v>
      </c>
      <c r="H462" s="195">
        <f t="shared" si="29"/>
        <v>3</v>
      </c>
      <c r="I462" s="195">
        <f t="shared" si="30"/>
        <v>2</v>
      </c>
      <c r="J462" s="199">
        <f t="shared" si="31"/>
        <v>56</v>
      </c>
    </row>
    <row r="463" spans="1:10" ht="12.75" customHeight="1" x14ac:dyDescent="0.2">
      <c r="A463" s="64" t="s">
        <v>794</v>
      </c>
      <c r="B463" s="197">
        <v>411</v>
      </c>
      <c r="C463" s="198">
        <v>30.3</v>
      </c>
      <c r="D463" s="198">
        <v>0</v>
      </c>
      <c r="E463" s="198">
        <v>32.200000000000003</v>
      </c>
      <c r="F463" s="198">
        <v>0</v>
      </c>
      <c r="G463" s="195">
        <f t="shared" si="28"/>
        <v>4</v>
      </c>
      <c r="H463" s="195">
        <f t="shared" si="29"/>
        <v>0</v>
      </c>
      <c r="I463" s="195">
        <f t="shared" si="30"/>
        <v>11</v>
      </c>
      <c r="J463" s="199">
        <f t="shared" si="31"/>
        <v>114</v>
      </c>
    </row>
    <row r="464" spans="1:10" ht="12.75" customHeight="1" x14ac:dyDescent="0.2">
      <c r="A464" s="64" t="s">
        <v>795</v>
      </c>
      <c r="B464" s="197">
        <v>36</v>
      </c>
      <c r="C464" s="198">
        <v>1.3</v>
      </c>
      <c r="D464" s="198">
        <v>8.1</v>
      </c>
      <c r="E464" s="198">
        <v>0</v>
      </c>
      <c r="F464" s="198">
        <v>1.7000000000000002</v>
      </c>
      <c r="G464" s="195">
        <f t="shared" si="28"/>
        <v>0</v>
      </c>
      <c r="H464" s="195">
        <f t="shared" si="29"/>
        <v>1</v>
      </c>
      <c r="I464" s="195">
        <f t="shared" si="30"/>
        <v>0</v>
      </c>
      <c r="J464" s="199">
        <f t="shared" si="31"/>
        <v>10</v>
      </c>
    </row>
    <row r="465" spans="1:10" ht="12.75" customHeight="1" x14ac:dyDescent="0.2">
      <c r="A465" s="64" t="s">
        <v>796</v>
      </c>
      <c r="B465" s="197">
        <v>26</v>
      </c>
      <c r="C465" s="198">
        <v>1.3</v>
      </c>
      <c r="D465" s="198">
        <v>5.7</v>
      </c>
      <c r="E465" s="198">
        <v>0</v>
      </c>
      <c r="F465" s="198">
        <v>7.3</v>
      </c>
      <c r="G465" s="195">
        <f t="shared" si="28"/>
        <v>0</v>
      </c>
      <c r="H465" s="195">
        <f t="shared" si="29"/>
        <v>1</v>
      </c>
      <c r="I465" s="195">
        <f t="shared" si="30"/>
        <v>0</v>
      </c>
      <c r="J465" s="199">
        <f t="shared" si="31"/>
        <v>7</v>
      </c>
    </row>
    <row r="466" spans="1:10" ht="12.75" customHeight="1" x14ac:dyDescent="0.2">
      <c r="A466" s="64" t="s">
        <v>797</v>
      </c>
      <c r="B466" s="197">
        <v>317</v>
      </c>
      <c r="C466" s="198">
        <v>14.7</v>
      </c>
      <c r="D466" s="198">
        <v>1.5</v>
      </c>
      <c r="E466" s="198">
        <v>28.1</v>
      </c>
      <c r="F466" s="198">
        <v>0</v>
      </c>
      <c r="G466" s="195">
        <f t="shared" si="28"/>
        <v>2</v>
      </c>
      <c r="H466" s="195">
        <f t="shared" si="29"/>
        <v>0</v>
      </c>
      <c r="I466" s="195">
        <f t="shared" si="30"/>
        <v>9</v>
      </c>
      <c r="J466" s="199">
        <f t="shared" si="31"/>
        <v>88</v>
      </c>
    </row>
    <row r="467" spans="1:10" ht="12.75" customHeight="1" x14ac:dyDescent="0.2">
      <c r="A467" s="64" t="s">
        <v>798</v>
      </c>
      <c r="B467" s="197">
        <v>388</v>
      </c>
      <c r="C467" s="198">
        <v>13.3</v>
      </c>
      <c r="D467" s="198">
        <v>0.5</v>
      </c>
      <c r="E467" s="198">
        <v>37</v>
      </c>
      <c r="F467" s="198">
        <v>0</v>
      </c>
      <c r="G467" s="195">
        <f t="shared" si="28"/>
        <v>2</v>
      </c>
      <c r="H467" s="195">
        <f t="shared" si="29"/>
        <v>0</v>
      </c>
      <c r="I467" s="195">
        <f t="shared" si="30"/>
        <v>12</v>
      </c>
      <c r="J467" s="199">
        <f t="shared" si="31"/>
        <v>108</v>
      </c>
    </row>
    <row r="468" spans="1:10" ht="12.75" customHeight="1" x14ac:dyDescent="0.2">
      <c r="A468" s="64" t="s">
        <v>799</v>
      </c>
      <c r="B468" s="197">
        <v>243</v>
      </c>
      <c r="C468" s="198">
        <v>19.899999999999999</v>
      </c>
      <c r="D468" s="198">
        <v>4.9000000000000004</v>
      </c>
      <c r="E468" s="198">
        <v>16.100000000000001</v>
      </c>
      <c r="F468" s="198">
        <v>0</v>
      </c>
      <c r="G468" s="195">
        <f t="shared" si="28"/>
        <v>3</v>
      </c>
      <c r="H468" s="195">
        <f t="shared" si="29"/>
        <v>1</v>
      </c>
      <c r="I468" s="195">
        <f t="shared" si="30"/>
        <v>5</v>
      </c>
      <c r="J468" s="199">
        <f t="shared" si="31"/>
        <v>68</v>
      </c>
    </row>
    <row r="469" spans="1:10" ht="12.75" customHeight="1" x14ac:dyDescent="0.2">
      <c r="A469" s="64" t="s">
        <v>800</v>
      </c>
      <c r="B469" s="197">
        <v>240</v>
      </c>
      <c r="C469" s="198">
        <v>15.7</v>
      </c>
      <c r="D469" s="198">
        <v>3.3</v>
      </c>
      <c r="E469" s="198">
        <v>18.3</v>
      </c>
      <c r="F469" s="198">
        <v>0</v>
      </c>
      <c r="G469" s="195">
        <f t="shared" si="28"/>
        <v>2</v>
      </c>
      <c r="H469" s="195">
        <f t="shared" si="29"/>
        <v>0</v>
      </c>
      <c r="I469" s="195">
        <f t="shared" si="30"/>
        <v>6</v>
      </c>
      <c r="J469" s="199">
        <f t="shared" si="31"/>
        <v>67</v>
      </c>
    </row>
    <row r="470" spans="1:10" ht="12.75" customHeight="1" x14ac:dyDescent="0.2">
      <c r="A470" s="64" t="s">
        <v>801</v>
      </c>
      <c r="B470" s="197">
        <v>364</v>
      </c>
      <c r="C470" s="198">
        <v>10.6</v>
      </c>
      <c r="D470" s="198">
        <v>71.099999999999994</v>
      </c>
      <c r="E470" s="198">
        <v>5.9</v>
      </c>
      <c r="F470" s="198">
        <v>8.1</v>
      </c>
      <c r="G470" s="195">
        <f t="shared" si="28"/>
        <v>2</v>
      </c>
      <c r="H470" s="195">
        <f t="shared" si="29"/>
        <v>8</v>
      </c>
      <c r="I470" s="195">
        <f t="shared" si="30"/>
        <v>2</v>
      </c>
      <c r="J470" s="199">
        <f t="shared" si="31"/>
        <v>101</v>
      </c>
    </row>
    <row r="471" spans="1:10" ht="12.75" customHeight="1" x14ac:dyDescent="0.2">
      <c r="A471" s="64" t="s">
        <v>802</v>
      </c>
      <c r="B471" s="197">
        <v>212</v>
      </c>
      <c r="C471" s="198">
        <v>17.7</v>
      </c>
      <c r="D471" s="198">
        <v>9</v>
      </c>
      <c r="E471" s="198">
        <v>11</v>
      </c>
      <c r="F471" s="198">
        <v>5.4</v>
      </c>
      <c r="G471" s="195">
        <f t="shared" si="28"/>
        <v>3</v>
      </c>
      <c r="H471" s="195">
        <f t="shared" si="29"/>
        <v>1</v>
      </c>
      <c r="I471" s="195">
        <f t="shared" si="30"/>
        <v>4</v>
      </c>
      <c r="J471" s="199">
        <f t="shared" si="31"/>
        <v>59</v>
      </c>
    </row>
    <row r="472" spans="1:10" ht="12.75" customHeight="1" x14ac:dyDescent="0.2">
      <c r="A472" s="64" t="s">
        <v>803</v>
      </c>
      <c r="B472" s="197">
        <v>28</v>
      </c>
      <c r="C472" s="198">
        <v>0.4</v>
      </c>
      <c r="D472" s="198">
        <v>6.1</v>
      </c>
      <c r="E472" s="198">
        <v>0.4</v>
      </c>
      <c r="F472" s="198">
        <v>2.1</v>
      </c>
      <c r="G472" s="195">
        <f t="shared" si="28"/>
        <v>0</v>
      </c>
      <c r="H472" s="195">
        <f t="shared" si="29"/>
        <v>1</v>
      </c>
      <c r="I472" s="195">
        <f t="shared" si="30"/>
        <v>0</v>
      </c>
      <c r="J472" s="199">
        <f t="shared" si="31"/>
        <v>8</v>
      </c>
    </row>
    <row r="473" spans="1:10" ht="12.75" customHeight="1" x14ac:dyDescent="0.2">
      <c r="A473" s="64" t="s">
        <v>804</v>
      </c>
      <c r="B473" s="197">
        <v>625</v>
      </c>
      <c r="C473" s="198">
        <v>13</v>
      </c>
      <c r="D473" s="198">
        <v>1.8</v>
      </c>
      <c r="E473" s="198">
        <v>62.9</v>
      </c>
      <c r="F473" s="198">
        <v>6.7</v>
      </c>
      <c r="G473" s="195">
        <f t="shared" si="28"/>
        <v>2</v>
      </c>
      <c r="H473" s="195">
        <f t="shared" si="29"/>
        <v>0</v>
      </c>
      <c r="I473" s="195">
        <f t="shared" si="30"/>
        <v>21</v>
      </c>
      <c r="J473" s="199">
        <f t="shared" si="31"/>
        <v>174</v>
      </c>
    </row>
    <row r="474" spans="1:10" ht="12.75" customHeight="1" x14ac:dyDescent="0.2">
      <c r="A474" s="64" t="s">
        <v>805</v>
      </c>
      <c r="B474" s="197">
        <v>351</v>
      </c>
      <c r="C474" s="198">
        <v>3.2</v>
      </c>
      <c r="D474" s="198">
        <v>3.7</v>
      </c>
      <c r="E474" s="198">
        <v>36</v>
      </c>
      <c r="F474" s="198">
        <v>12.2</v>
      </c>
      <c r="G474" s="195">
        <f t="shared" si="28"/>
        <v>0</v>
      </c>
      <c r="H474" s="195">
        <f t="shared" si="29"/>
        <v>0</v>
      </c>
      <c r="I474" s="195">
        <f t="shared" si="30"/>
        <v>12</v>
      </c>
      <c r="J474" s="199">
        <f t="shared" si="31"/>
        <v>98</v>
      </c>
    </row>
    <row r="475" spans="1:10" ht="12.75" customHeight="1" x14ac:dyDescent="0.2">
      <c r="A475" s="64" t="s">
        <v>806</v>
      </c>
      <c r="B475" s="197">
        <v>395</v>
      </c>
      <c r="C475" s="198">
        <v>8.8000000000000007</v>
      </c>
      <c r="D475" s="198">
        <v>26.3</v>
      </c>
      <c r="E475" s="198">
        <v>29</v>
      </c>
      <c r="F475" s="198">
        <v>23.7</v>
      </c>
      <c r="G475" s="195">
        <f t="shared" si="28"/>
        <v>1</v>
      </c>
      <c r="H475" s="195">
        <f t="shared" si="29"/>
        <v>3</v>
      </c>
      <c r="I475" s="195">
        <f t="shared" si="30"/>
        <v>10</v>
      </c>
      <c r="J475" s="199">
        <f t="shared" si="31"/>
        <v>110</v>
      </c>
    </row>
    <row r="476" spans="1:10" ht="12.75" customHeight="1" x14ac:dyDescent="0.2">
      <c r="A476" s="64" t="s">
        <v>807</v>
      </c>
      <c r="B476" s="197">
        <v>582</v>
      </c>
      <c r="C476" s="198">
        <v>10.5</v>
      </c>
      <c r="D476" s="198">
        <v>5.5</v>
      </c>
      <c r="E476" s="198">
        <v>57.7</v>
      </c>
      <c r="F476" s="198">
        <v>5.2</v>
      </c>
      <c r="G476" s="195">
        <f t="shared" si="28"/>
        <v>2</v>
      </c>
      <c r="H476" s="195">
        <f t="shared" si="29"/>
        <v>1</v>
      </c>
      <c r="I476" s="195">
        <f t="shared" si="30"/>
        <v>19</v>
      </c>
      <c r="J476" s="199">
        <f t="shared" si="31"/>
        <v>162</v>
      </c>
    </row>
    <row r="477" spans="1:10" ht="12.75" customHeight="1" x14ac:dyDescent="0.2">
      <c r="A477" s="64" t="s">
        <v>808</v>
      </c>
      <c r="B477" s="197">
        <v>660</v>
      </c>
      <c r="C477" s="198">
        <v>15.8</v>
      </c>
      <c r="D477" s="198">
        <v>6.3</v>
      </c>
      <c r="E477" s="198">
        <v>63.7</v>
      </c>
      <c r="F477" s="198">
        <v>6.2</v>
      </c>
      <c r="G477" s="195">
        <f t="shared" si="28"/>
        <v>2</v>
      </c>
      <c r="H477" s="195">
        <f t="shared" si="29"/>
        <v>1</v>
      </c>
      <c r="I477" s="195">
        <f t="shared" si="30"/>
        <v>21</v>
      </c>
      <c r="J477" s="199">
        <f t="shared" si="31"/>
        <v>183</v>
      </c>
    </row>
    <row r="478" spans="1:10" ht="12.75" customHeight="1" x14ac:dyDescent="0.2">
      <c r="A478" s="64" t="s">
        <v>809</v>
      </c>
      <c r="B478" s="197">
        <v>136</v>
      </c>
      <c r="C478" s="198">
        <v>30.7</v>
      </c>
      <c r="D478" s="198">
        <v>0</v>
      </c>
      <c r="E478" s="198">
        <v>1.5</v>
      </c>
      <c r="F478" s="198">
        <v>44.4</v>
      </c>
      <c r="G478" s="195">
        <f t="shared" si="28"/>
        <v>4</v>
      </c>
      <c r="H478" s="195">
        <f t="shared" si="29"/>
        <v>0</v>
      </c>
      <c r="I478" s="195">
        <f t="shared" si="30"/>
        <v>1</v>
      </c>
      <c r="J478" s="199">
        <f t="shared" si="31"/>
        <v>38</v>
      </c>
    </row>
    <row r="479" spans="1:10" ht="12.75" customHeight="1" x14ac:dyDescent="0.2">
      <c r="A479" s="64" t="s">
        <v>810</v>
      </c>
      <c r="B479" s="197">
        <v>373</v>
      </c>
      <c r="C479" s="198">
        <v>15.8</v>
      </c>
      <c r="D479" s="198">
        <v>0</v>
      </c>
      <c r="E479" s="198">
        <v>34.4</v>
      </c>
      <c r="F479" s="198">
        <v>0</v>
      </c>
      <c r="G479" s="195">
        <f t="shared" si="28"/>
        <v>2</v>
      </c>
      <c r="H479" s="195">
        <f t="shared" si="29"/>
        <v>0</v>
      </c>
      <c r="I479" s="195">
        <f t="shared" si="30"/>
        <v>11</v>
      </c>
      <c r="J479" s="199">
        <f t="shared" si="31"/>
        <v>104</v>
      </c>
    </row>
    <row r="480" spans="1:10" ht="12.75" customHeight="1" x14ac:dyDescent="0.2">
      <c r="A480" s="64" t="s">
        <v>811</v>
      </c>
      <c r="B480" s="197">
        <v>899</v>
      </c>
      <c r="C480" s="198">
        <v>0</v>
      </c>
      <c r="D480" s="198">
        <v>0</v>
      </c>
      <c r="E480" s="198">
        <v>99.9</v>
      </c>
      <c r="F480" s="198">
        <v>0</v>
      </c>
      <c r="G480" s="195">
        <f t="shared" si="28"/>
        <v>0</v>
      </c>
      <c r="H480" s="195">
        <f t="shared" si="29"/>
        <v>0</v>
      </c>
      <c r="I480" s="195">
        <f t="shared" si="30"/>
        <v>33</v>
      </c>
      <c r="J480" s="199">
        <f t="shared" si="31"/>
        <v>250</v>
      </c>
    </row>
    <row r="481" spans="1:10" ht="12.75" customHeight="1" x14ac:dyDescent="0.2">
      <c r="A481" s="64" t="s">
        <v>812</v>
      </c>
      <c r="B481" s="197">
        <v>899</v>
      </c>
      <c r="C481" s="198">
        <v>0</v>
      </c>
      <c r="D481" s="198">
        <v>0</v>
      </c>
      <c r="E481" s="198">
        <v>99.9</v>
      </c>
      <c r="F481" s="198">
        <v>0</v>
      </c>
      <c r="G481" s="195">
        <f t="shared" si="28"/>
        <v>0</v>
      </c>
      <c r="H481" s="195">
        <f t="shared" si="29"/>
        <v>0</v>
      </c>
      <c r="I481" s="195">
        <f t="shared" si="30"/>
        <v>33</v>
      </c>
      <c r="J481" s="199">
        <f t="shared" si="31"/>
        <v>250</v>
      </c>
    </row>
    <row r="482" spans="1:10" ht="12.75" customHeight="1" x14ac:dyDescent="0.2">
      <c r="A482" s="64" t="s">
        <v>813</v>
      </c>
      <c r="B482" s="197">
        <v>899</v>
      </c>
      <c r="C482" s="198">
        <v>0</v>
      </c>
      <c r="D482" s="198">
        <v>0</v>
      </c>
      <c r="E482" s="198">
        <v>99.9</v>
      </c>
      <c r="F482" s="198">
        <v>0</v>
      </c>
      <c r="G482" s="195">
        <f t="shared" si="28"/>
        <v>0</v>
      </c>
      <c r="H482" s="195">
        <f t="shared" si="29"/>
        <v>0</v>
      </c>
      <c r="I482" s="195">
        <f t="shared" si="30"/>
        <v>33</v>
      </c>
      <c r="J482" s="199">
        <f t="shared" si="31"/>
        <v>250</v>
      </c>
    </row>
    <row r="483" spans="1:10" ht="12.75" customHeight="1" x14ac:dyDescent="0.2">
      <c r="A483" s="64" t="s">
        <v>814</v>
      </c>
      <c r="B483" s="197">
        <v>899</v>
      </c>
      <c r="C483" s="198">
        <v>0</v>
      </c>
      <c r="D483" s="198">
        <v>0</v>
      </c>
      <c r="E483" s="198">
        <v>99.9</v>
      </c>
      <c r="F483" s="198">
        <v>0</v>
      </c>
      <c r="G483" s="195">
        <f t="shared" si="28"/>
        <v>0</v>
      </c>
      <c r="H483" s="195">
        <f t="shared" si="29"/>
        <v>0</v>
      </c>
      <c r="I483" s="195">
        <f t="shared" si="30"/>
        <v>33</v>
      </c>
      <c r="J483" s="199">
        <f t="shared" si="31"/>
        <v>250</v>
      </c>
    </row>
    <row r="484" spans="1:10" ht="12.75" customHeight="1" x14ac:dyDescent="0.2">
      <c r="A484" s="64" t="s">
        <v>815</v>
      </c>
      <c r="B484" s="197">
        <v>900</v>
      </c>
      <c r="C484" s="198">
        <v>0</v>
      </c>
      <c r="D484" s="198">
        <v>0</v>
      </c>
      <c r="E484" s="198">
        <v>100</v>
      </c>
      <c r="F484" s="198">
        <v>0</v>
      </c>
      <c r="G484" s="195">
        <f t="shared" si="28"/>
        <v>0</v>
      </c>
      <c r="H484" s="195">
        <f t="shared" si="29"/>
        <v>0</v>
      </c>
      <c r="I484" s="195">
        <f t="shared" si="30"/>
        <v>33</v>
      </c>
      <c r="J484" s="199">
        <f t="shared" si="31"/>
        <v>250</v>
      </c>
    </row>
    <row r="485" spans="1:10" ht="12.75" customHeight="1" x14ac:dyDescent="0.2">
      <c r="A485" s="64" t="s">
        <v>816</v>
      </c>
      <c r="B485" s="197">
        <v>900</v>
      </c>
      <c r="C485" s="198">
        <v>0</v>
      </c>
      <c r="D485" s="198">
        <v>0</v>
      </c>
      <c r="E485" s="198">
        <v>100</v>
      </c>
      <c r="F485" s="198">
        <v>0</v>
      </c>
      <c r="G485" s="195">
        <f t="shared" si="28"/>
        <v>0</v>
      </c>
      <c r="H485" s="195">
        <f t="shared" si="29"/>
        <v>0</v>
      </c>
      <c r="I485" s="195">
        <f t="shared" si="30"/>
        <v>33</v>
      </c>
      <c r="J485" s="199">
        <f t="shared" si="31"/>
        <v>250</v>
      </c>
    </row>
    <row r="486" spans="1:10" ht="12.75" customHeight="1" x14ac:dyDescent="0.2">
      <c r="A486" s="64" t="s">
        <v>817</v>
      </c>
      <c r="B486" s="197">
        <v>900</v>
      </c>
      <c r="C486" s="198">
        <v>0</v>
      </c>
      <c r="D486" s="198">
        <v>0</v>
      </c>
      <c r="E486" s="198">
        <v>100</v>
      </c>
      <c r="F486" s="198">
        <v>0</v>
      </c>
      <c r="G486" s="195">
        <f t="shared" si="28"/>
        <v>0</v>
      </c>
      <c r="H486" s="195">
        <f t="shared" si="29"/>
        <v>0</v>
      </c>
      <c r="I486" s="195">
        <f t="shared" si="30"/>
        <v>33</v>
      </c>
      <c r="J486" s="199">
        <f t="shared" si="31"/>
        <v>250</v>
      </c>
    </row>
    <row r="487" spans="1:10" ht="12.75" customHeight="1" x14ac:dyDescent="0.2">
      <c r="A487" s="64" t="s">
        <v>818</v>
      </c>
      <c r="B487" s="197">
        <v>899</v>
      </c>
      <c r="C487" s="198">
        <v>0</v>
      </c>
      <c r="D487" s="198">
        <v>0</v>
      </c>
      <c r="E487" s="198">
        <v>99.9</v>
      </c>
      <c r="F487" s="198">
        <v>0</v>
      </c>
      <c r="G487" s="195">
        <f t="shared" si="28"/>
        <v>0</v>
      </c>
      <c r="H487" s="195">
        <f t="shared" si="29"/>
        <v>0</v>
      </c>
      <c r="I487" s="195">
        <f t="shared" si="30"/>
        <v>33</v>
      </c>
      <c r="J487" s="199">
        <f t="shared" si="31"/>
        <v>250</v>
      </c>
    </row>
    <row r="488" spans="1:10" ht="12.75" customHeight="1" x14ac:dyDescent="0.2">
      <c r="A488" s="64" t="s">
        <v>819</v>
      </c>
      <c r="B488" s="197">
        <v>900</v>
      </c>
      <c r="C488" s="198">
        <v>0</v>
      </c>
      <c r="D488" s="198">
        <v>0</v>
      </c>
      <c r="E488" s="198">
        <v>100</v>
      </c>
      <c r="F488" s="198">
        <v>0</v>
      </c>
      <c r="G488" s="195">
        <f t="shared" si="28"/>
        <v>0</v>
      </c>
      <c r="H488" s="195">
        <f t="shared" si="29"/>
        <v>0</v>
      </c>
      <c r="I488" s="195">
        <f t="shared" si="30"/>
        <v>33</v>
      </c>
      <c r="J488" s="199">
        <f t="shared" si="31"/>
        <v>250</v>
      </c>
    </row>
    <row r="489" spans="1:10" ht="12.75" customHeight="1" x14ac:dyDescent="0.2">
      <c r="A489" s="64" t="s">
        <v>820</v>
      </c>
      <c r="B489" s="197">
        <v>899</v>
      </c>
      <c r="C489" s="198">
        <v>0</v>
      </c>
      <c r="D489" s="198">
        <v>0</v>
      </c>
      <c r="E489" s="198">
        <v>99.9</v>
      </c>
      <c r="F489" s="198">
        <v>0</v>
      </c>
      <c r="G489" s="195">
        <f t="shared" si="28"/>
        <v>0</v>
      </c>
      <c r="H489" s="195">
        <f t="shared" si="29"/>
        <v>0</v>
      </c>
      <c r="I489" s="195">
        <f t="shared" si="30"/>
        <v>33</v>
      </c>
      <c r="J489" s="199">
        <f t="shared" si="31"/>
        <v>250</v>
      </c>
    </row>
    <row r="490" spans="1:10" ht="12.75" customHeight="1" x14ac:dyDescent="0.2">
      <c r="A490" s="64" t="s">
        <v>821</v>
      </c>
      <c r="B490" s="197">
        <v>899</v>
      </c>
      <c r="C490" s="198">
        <v>0</v>
      </c>
      <c r="D490" s="198">
        <v>0</v>
      </c>
      <c r="E490" s="198">
        <v>99.9</v>
      </c>
      <c r="F490" s="198">
        <v>0</v>
      </c>
      <c r="G490" s="195">
        <f t="shared" si="28"/>
        <v>0</v>
      </c>
      <c r="H490" s="195">
        <f t="shared" si="29"/>
        <v>0</v>
      </c>
      <c r="I490" s="195">
        <f t="shared" si="30"/>
        <v>33</v>
      </c>
      <c r="J490" s="199">
        <f t="shared" si="31"/>
        <v>250</v>
      </c>
    </row>
    <row r="491" spans="1:10" ht="12.75" customHeight="1" x14ac:dyDescent="0.2">
      <c r="A491" s="64" t="s">
        <v>822</v>
      </c>
      <c r="B491" s="197">
        <v>900</v>
      </c>
      <c r="C491" s="198">
        <v>0</v>
      </c>
      <c r="D491" s="198">
        <v>0</v>
      </c>
      <c r="E491" s="198">
        <v>100</v>
      </c>
      <c r="F491" s="198">
        <v>0</v>
      </c>
      <c r="G491" s="195">
        <f t="shared" si="28"/>
        <v>0</v>
      </c>
      <c r="H491" s="195">
        <f t="shared" si="29"/>
        <v>0</v>
      </c>
      <c r="I491" s="195">
        <f t="shared" si="30"/>
        <v>33</v>
      </c>
      <c r="J491" s="199">
        <f t="shared" si="31"/>
        <v>250</v>
      </c>
    </row>
    <row r="492" spans="1:10" ht="12.75" customHeight="1" x14ac:dyDescent="0.2">
      <c r="A492" s="64" t="s">
        <v>823</v>
      </c>
      <c r="B492" s="197">
        <v>898</v>
      </c>
      <c r="C492" s="198">
        <v>0.2</v>
      </c>
      <c r="D492" s="198">
        <v>0</v>
      </c>
      <c r="E492" s="198">
        <v>99.7</v>
      </c>
      <c r="F492" s="198">
        <v>0</v>
      </c>
      <c r="G492" s="195">
        <f t="shared" si="28"/>
        <v>0</v>
      </c>
      <c r="H492" s="195">
        <f t="shared" si="29"/>
        <v>0</v>
      </c>
      <c r="I492" s="195">
        <f t="shared" si="30"/>
        <v>33</v>
      </c>
      <c r="J492" s="199">
        <f t="shared" si="31"/>
        <v>249</v>
      </c>
    </row>
    <row r="493" spans="1:10" ht="12.75" customHeight="1" x14ac:dyDescent="0.2">
      <c r="A493" s="64" t="s">
        <v>324</v>
      </c>
      <c r="B493" s="197">
        <v>899</v>
      </c>
      <c r="C493" s="198">
        <v>0</v>
      </c>
      <c r="D493" s="198">
        <v>0</v>
      </c>
      <c r="E493" s="198">
        <v>99.9</v>
      </c>
      <c r="F493" s="198">
        <v>0</v>
      </c>
      <c r="G493" s="195">
        <f t="shared" si="28"/>
        <v>0</v>
      </c>
      <c r="H493" s="195">
        <f t="shared" si="29"/>
        <v>0</v>
      </c>
      <c r="I493" s="195">
        <f t="shared" si="30"/>
        <v>33</v>
      </c>
      <c r="J493" s="199">
        <f t="shared" si="31"/>
        <v>250</v>
      </c>
    </row>
    <row r="494" spans="1:10" ht="12.75" customHeight="1" x14ac:dyDescent="0.2">
      <c r="A494" s="64" t="s">
        <v>824</v>
      </c>
      <c r="B494" s="197">
        <v>899</v>
      </c>
      <c r="C494" s="198">
        <v>0</v>
      </c>
      <c r="D494" s="198">
        <v>0</v>
      </c>
      <c r="E494" s="198">
        <v>99.9</v>
      </c>
      <c r="F494" s="198">
        <v>0</v>
      </c>
      <c r="G494" s="195">
        <f t="shared" si="28"/>
        <v>0</v>
      </c>
      <c r="H494" s="195">
        <f t="shared" si="29"/>
        <v>0</v>
      </c>
      <c r="I494" s="195">
        <f t="shared" si="30"/>
        <v>33</v>
      </c>
      <c r="J494" s="199">
        <f t="shared" si="31"/>
        <v>250</v>
      </c>
    </row>
    <row r="495" spans="1:10" ht="12.75" customHeight="1" x14ac:dyDescent="0.2">
      <c r="A495" s="64" t="s">
        <v>825</v>
      </c>
      <c r="B495" s="197">
        <v>268</v>
      </c>
      <c r="C495" s="198">
        <v>1.5</v>
      </c>
      <c r="D495" s="198">
        <v>5</v>
      </c>
      <c r="E495" s="198">
        <v>27</v>
      </c>
      <c r="F495" s="198">
        <v>2.4</v>
      </c>
      <c r="G495" s="195">
        <f t="shared" si="28"/>
        <v>0</v>
      </c>
      <c r="H495" s="195">
        <f t="shared" si="29"/>
        <v>1</v>
      </c>
      <c r="I495" s="195">
        <f t="shared" si="30"/>
        <v>9</v>
      </c>
      <c r="J495" s="199">
        <f t="shared" si="31"/>
        <v>74</v>
      </c>
    </row>
    <row r="496" spans="1:10" ht="12.75" customHeight="1" x14ac:dyDescent="0.2">
      <c r="A496" s="64" t="s">
        <v>826</v>
      </c>
      <c r="B496" s="197">
        <v>234</v>
      </c>
      <c r="C496" s="198">
        <v>1.6</v>
      </c>
      <c r="D496" s="198">
        <v>0.8</v>
      </c>
      <c r="E496" s="198">
        <v>25.1</v>
      </c>
      <c r="F496" s="198">
        <v>2.4</v>
      </c>
      <c r="G496" s="195">
        <f t="shared" si="28"/>
        <v>0</v>
      </c>
      <c r="H496" s="195">
        <f t="shared" si="29"/>
        <v>0</v>
      </c>
      <c r="I496" s="195">
        <f t="shared" si="30"/>
        <v>8</v>
      </c>
      <c r="J496" s="199">
        <f t="shared" si="31"/>
        <v>65</v>
      </c>
    </row>
    <row r="497" spans="1:10" ht="12.75" customHeight="1" x14ac:dyDescent="0.2">
      <c r="A497" s="64" t="s">
        <v>827</v>
      </c>
      <c r="B497" s="197">
        <v>142</v>
      </c>
      <c r="C497" s="198">
        <v>0.8</v>
      </c>
      <c r="D497" s="198">
        <v>1</v>
      </c>
      <c r="E497" s="198">
        <v>15</v>
      </c>
      <c r="F497" s="198">
        <v>4.4000000000000004</v>
      </c>
      <c r="G497" s="195">
        <f t="shared" si="28"/>
        <v>0</v>
      </c>
      <c r="H497" s="195">
        <f t="shared" si="29"/>
        <v>0</v>
      </c>
      <c r="I497" s="195">
        <f t="shared" si="30"/>
        <v>5</v>
      </c>
      <c r="J497" s="199">
        <f t="shared" si="31"/>
        <v>39</v>
      </c>
    </row>
    <row r="498" spans="1:10" ht="12.75" customHeight="1" x14ac:dyDescent="0.2">
      <c r="A498" s="64" t="s">
        <v>828</v>
      </c>
      <c r="B498" s="197">
        <v>29</v>
      </c>
      <c r="C498" s="198">
        <v>1.2</v>
      </c>
      <c r="D498" s="198">
        <v>0.60000000000000009</v>
      </c>
      <c r="E498" s="198">
        <v>2.5</v>
      </c>
      <c r="F498" s="198">
        <v>0</v>
      </c>
      <c r="G498" s="195">
        <f t="shared" si="28"/>
        <v>0</v>
      </c>
      <c r="H498" s="195">
        <f t="shared" si="29"/>
        <v>0</v>
      </c>
      <c r="I498" s="195">
        <f t="shared" si="30"/>
        <v>1</v>
      </c>
      <c r="J498" s="199">
        <f t="shared" si="31"/>
        <v>8</v>
      </c>
    </row>
    <row r="499" spans="1:10" ht="12.75" customHeight="1" x14ac:dyDescent="0.2">
      <c r="A499" s="64" t="s">
        <v>829</v>
      </c>
      <c r="B499" s="197">
        <v>78</v>
      </c>
      <c r="C499" s="198">
        <v>17.2</v>
      </c>
      <c r="D499" s="198">
        <v>0.8</v>
      </c>
      <c r="E499" s="198">
        <v>0.7</v>
      </c>
      <c r="F499" s="198">
        <v>0</v>
      </c>
      <c r="G499" s="195">
        <f t="shared" si="28"/>
        <v>2</v>
      </c>
      <c r="H499" s="195">
        <f t="shared" si="29"/>
        <v>0</v>
      </c>
      <c r="I499" s="195">
        <f t="shared" si="30"/>
        <v>0</v>
      </c>
      <c r="J499" s="199">
        <f t="shared" si="31"/>
        <v>22</v>
      </c>
    </row>
    <row r="500" spans="1:10" ht="12.75" customHeight="1" x14ac:dyDescent="0.2">
      <c r="A500" s="64" t="s">
        <v>830</v>
      </c>
      <c r="B500" s="197">
        <v>90</v>
      </c>
      <c r="C500" s="198">
        <v>19.8</v>
      </c>
      <c r="D500" s="198">
        <v>0</v>
      </c>
      <c r="E500" s="198">
        <v>1.2</v>
      </c>
      <c r="F500" s="198">
        <v>0</v>
      </c>
      <c r="G500" s="195">
        <f t="shared" si="28"/>
        <v>3</v>
      </c>
      <c r="H500" s="195">
        <f t="shared" si="29"/>
        <v>0</v>
      </c>
      <c r="I500" s="195">
        <f t="shared" si="30"/>
        <v>0</v>
      </c>
      <c r="J500" s="199">
        <f t="shared" si="31"/>
        <v>25</v>
      </c>
    </row>
    <row r="501" spans="1:10" ht="12.75" customHeight="1" x14ac:dyDescent="0.2">
      <c r="A501" s="64" t="s">
        <v>831</v>
      </c>
      <c r="B501" s="197">
        <v>105.468085106383</v>
      </c>
      <c r="C501" s="198">
        <v>5.4638297872340402</v>
      </c>
      <c r="D501" s="198">
        <v>19.8595744680851</v>
      </c>
      <c r="E501" s="198">
        <v>1.02340425531915</v>
      </c>
      <c r="F501" s="198">
        <v>1.6643130925963301</v>
      </c>
      <c r="G501" s="195">
        <f t="shared" si="28"/>
        <v>1</v>
      </c>
      <c r="H501" s="195">
        <f t="shared" si="29"/>
        <v>2</v>
      </c>
      <c r="I501" s="195">
        <f t="shared" si="30"/>
        <v>0</v>
      </c>
      <c r="J501" s="199">
        <f t="shared" si="31"/>
        <v>29</v>
      </c>
    </row>
    <row r="502" spans="1:10" ht="12.75" customHeight="1" x14ac:dyDescent="0.2">
      <c r="A502" s="64" t="s">
        <v>832</v>
      </c>
      <c r="B502" s="197">
        <v>66</v>
      </c>
      <c r="C502" s="198">
        <v>2.2000000000000002</v>
      </c>
      <c r="D502" s="198">
        <v>9.6999999999999993</v>
      </c>
      <c r="E502" s="198">
        <v>2</v>
      </c>
      <c r="F502" s="198">
        <v>8.4</v>
      </c>
      <c r="G502" s="195">
        <f t="shared" si="28"/>
        <v>0</v>
      </c>
      <c r="H502" s="195">
        <f t="shared" si="29"/>
        <v>1</v>
      </c>
      <c r="I502" s="195">
        <f t="shared" si="30"/>
        <v>1</v>
      </c>
      <c r="J502" s="199">
        <f t="shared" si="31"/>
        <v>18</v>
      </c>
    </row>
    <row r="503" spans="1:10" ht="12.75" customHeight="1" x14ac:dyDescent="0.2">
      <c r="A503" s="64" t="s">
        <v>833</v>
      </c>
      <c r="B503" s="197">
        <v>306</v>
      </c>
      <c r="C503" s="198">
        <v>11</v>
      </c>
      <c r="D503" s="198">
        <v>49.5</v>
      </c>
      <c r="E503" s="198">
        <v>10.3</v>
      </c>
      <c r="F503" s="198">
        <v>42.8</v>
      </c>
      <c r="G503" s="195">
        <f t="shared" si="28"/>
        <v>2</v>
      </c>
      <c r="H503" s="195">
        <f t="shared" si="29"/>
        <v>6</v>
      </c>
      <c r="I503" s="195">
        <f t="shared" si="30"/>
        <v>3</v>
      </c>
      <c r="J503" s="199">
        <f t="shared" si="31"/>
        <v>85</v>
      </c>
    </row>
    <row r="504" spans="1:10" ht="12.75" customHeight="1" x14ac:dyDescent="0.2">
      <c r="A504" s="64" t="s">
        <v>834</v>
      </c>
      <c r="B504" s="197">
        <v>36</v>
      </c>
      <c r="C504" s="198">
        <v>5.9</v>
      </c>
      <c r="D504" s="198">
        <v>1.3</v>
      </c>
      <c r="E504" s="198">
        <v>0.7</v>
      </c>
      <c r="F504" s="198">
        <v>4.0999999999999996</v>
      </c>
      <c r="G504" s="195">
        <f t="shared" si="28"/>
        <v>1</v>
      </c>
      <c r="H504" s="195">
        <f t="shared" si="29"/>
        <v>0</v>
      </c>
      <c r="I504" s="195">
        <f t="shared" si="30"/>
        <v>0</v>
      </c>
      <c r="J504" s="199">
        <f t="shared" si="31"/>
        <v>10</v>
      </c>
    </row>
    <row r="505" spans="1:10" ht="12.75" customHeight="1" x14ac:dyDescent="0.2">
      <c r="A505" s="64" t="s">
        <v>835</v>
      </c>
      <c r="B505" s="197">
        <v>372</v>
      </c>
      <c r="C505" s="198">
        <v>5.5</v>
      </c>
      <c r="D505" s="198">
        <v>80.900000000000006</v>
      </c>
      <c r="E505" s="198">
        <v>3.4</v>
      </c>
      <c r="F505" s="198">
        <v>0.1</v>
      </c>
      <c r="G505" s="195">
        <f t="shared" si="28"/>
        <v>1</v>
      </c>
      <c r="H505" s="195">
        <f t="shared" si="29"/>
        <v>9</v>
      </c>
      <c r="I505" s="195">
        <f t="shared" si="30"/>
        <v>1</v>
      </c>
      <c r="J505" s="199">
        <f t="shared" si="31"/>
        <v>103</v>
      </c>
    </row>
    <row r="506" spans="1:10" ht="12.75" customHeight="1" x14ac:dyDescent="0.2">
      <c r="A506" s="64" t="s">
        <v>836</v>
      </c>
      <c r="B506" s="197">
        <v>5</v>
      </c>
      <c r="C506" s="198">
        <v>0.1</v>
      </c>
      <c r="D506" s="198">
        <v>1</v>
      </c>
      <c r="E506" s="198">
        <v>0</v>
      </c>
      <c r="F506" s="198">
        <v>0</v>
      </c>
      <c r="G506" s="195">
        <f t="shared" si="28"/>
        <v>0</v>
      </c>
      <c r="H506" s="195">
        <f t="shared" si="29"/>
        <v>0</v>
      </c>
      <c r="I506" s="195">
        <f t="shared" si="30"/>
        <v>0</v>
      </c>
      <c r="J506" s="199">
        <f t="shared" si="31"/>
        <v>1</v>
      </c>
    </row>
    <row r="507" spans="1:10" ht="12.75" customHeight="1" x14ac:dyDescent="0.2">
      <c r="A507" s="64" t="s">
        <v>837</v>
      </c>
      <c r="B507" s="197">
        <v>318</v>
      </c>
      <c r="C507" s="198">
        <v>10.4</v>
      </c>
      <c r="D507" s="198">
        <v>70.5</v>
      </c>
      <c r="E507" s="198">
        <v>1.4</v>
      </c>
      <c r="F507" s="198">
        <v>9.1</v>
      </c>
      <c r="G507" s="195">
        <f t="shared" si="28"/>
        <v>1</v>
      </c>
      <c r="H507" s="195">
        <f t="shared" si="29"/>
        <v>8</v>
      </c>
      <c r="I507" s="195">
        <f t="shared" si="30"/>
        <v>0</v>
      </c>
      <c r="J507" s="199">
        <f t="shared" si="31"/>
        <v>88</v>
      </c>
    </row>
    <row r="508" spans="1:10" ht="12.75" customHeight="1" x14ac:dyDescent="0.2">
      <c r="A508" s="64" t="s">
        <v>838</v>
      </c>
      <c r="B508" s="197">
        <v>69</v>
      </c>
      <c r="C508" s="198">
        <v>10.199999999999999</v>
      </c>
      <c r="D508" s="198">
        <v>5.4</v>
      </c>
      <c r="E508" s="198">
        <v>0.9</v>
      </c>
      <c r="F508" s="198">
        <v>0</v>
      </c>
      <c r="G508" s="195">
        <f t="shared" si="28"/>
        <v>1</v>
      </c>
      <c r="H508" s="195">
        <f t="shared" si="29"/>
        <v>1</v>
      </c>
      <c r="I508" s="195">
        <f t="shared" si="30"/>
        <v>0</v>
      </c>
      <c r="J508" s="199">
        <f t="shared" si="31"/>
        <v>19</v>
      </c>
    </row>
    <row r="509" spans="1:10" ht="12.75" customHeight="1" x14ac:dyDescent="0.2">
      <c r="A509" s="64" t="s">
        <v>839</v>
      </c>
      <c r="B509" s="197">
        <v>134</v>
      </c>
      <c r="C509" s="198">
        <v>16.899999999999999</v>
      </c>
      <c r="D509" s="198">
        <v>0.4</v>
      </c>
      <c r="E509" s="198">
        <v>7.2</v>
      </c>
      <c r="F509" s="198">
        <v>0</v>
      </c>
      <c r="G509" s="195">
        <f t="shared" si="28"/>
        <v>2</v>
      </c>
      <c r="H509" s="195">
        <f t="shared" si="29"/>
        <v>0</v>
      </c>
      <c r="I509" s="195">
        <f t="shared" si="30"/>
        <v>2</v>
      </c>
      <c r="J509" s="199">
        <f t="shared" si="31"/>
        <v>37</v>
      </c>
    </row>
    <row r="510" spans="1:10" ht="12.75" customHeight="1" x14ac:dyDescent="0.2">
      <c r="A510" s="64" t="s">
        <v>840</v>
      </c>
      <c r="B510" s="197">
        <v>135</v>
      </c>
      <c r="C510" s="198">
        <v>19.5</v>
      </c>
      <c r="D510" s="198">
        <v>2</v>
      </c>
      <c r="E510" s="198">
        <v>5.5</v>
      </c>
      <c r="F510" s="198">
        <v>0</v>
      </c>
      <c r="G510" s="195">
        <f t="shared" si="28"/>
        <v>3</v>
      </c>
      <c r="H510" s="195">
        <f t="shared" si="29"/>
        <v>0</v>
      </c>
      <c r="I510" s="195">
        <f t="shared" si="30"/>
        <v>2</v>
      </c>
      <c r="J510" s="199">
        <f t="shared" si="31"/>
        <v>38</v>
      </c>
    </row>
    <row r="511" spans="1:10" ht="12.75" customHeight="1" x14ac:dyDescent="0.2">
      <c r="A511" s="64" t="s">
        <v>841</v>
      </c>
      <c r="B511" s="197">
        <v>80</v>
      </c>
      <c r="C511" s="198">
        <v>16</v>
      </c>
      <c r="D511" s="198">
        <v>1.3</v>
      </c>
      <c r="E511" s="198">
        <v>1.2</v>
      </c>
      <c r="F511" s="198">
        <v>0</v>
      </c>
      <c r="G511" s="195">
        <f t="shared" si="28"/>
        <v>2</v>
      </c>
      <c r="H511" s="195">
        <f t="shared" si="29"/>
        <v>0</v>
      </c>
      <c r="I511" s="195">
        <f t="shared" si="30"/>
        <v>0</v>
      </c>
      <c r="J511" s="199">
        <f t="shared" si="31"/>
        <v>22</v>
      </c>
    </row>
    <row r="512" spans="1:10" ht="12.75" customHeight="1" x14ac:dyDescent="0.2">
      <c r="A512" s="64" t="s">
        <v>842</v>
      </c>
      <c r="B512" s="197">
        <v>314</v>
      </c>
      <c r="C512" s="198">
        <v>8.5</v>
      </c>
      <c r="D512" s="198">
        <v>59.4</v>
      </c>
      <c r="E512" s="198">
        <v>6.4</v>
      </c>
      <c r="F512" s="198">
        <v>1.2</v>
      </c>
      <c r="G512" s="195">
        <f t="shared" si="28"/>
        <v>1</v>
      </c>
      <c r="H512" s="195">
        <f t="shared" si="29"/>
        <v>7</v>
      </c>
      <c r="I512" s="195">
        <f t="shared" si="30"/>
        <v>2</v>
      </c>
      <c r="J512" s="199">
        <f t="shared" si="31"/>
        <v>87</v>
      </c>
    </row>
    <row r="513" spans="1:10" ht="12.75" customHeight="1" x14ac:dyDescent="0.2">
      <c r="A513" s="64" t="s">
        <v>843</v>
      </c>
      <c r="B513" s="197">
        <v>267</v>
      </c>
      <c r="C513" s="198">
        <v>8.1999999999999993</v>
      </c>
      <c r="D513" s="198">
        <v>46.9</v>
      </c>
      <c r="E513" s="198">
        <v>3.6</v>
      </c>
      <c r="F513" s="198">
        <v>2.2999999999999998</v>
      </c>
      <c r="G513" s="195">
        <f t="shared" si="28"/>
        <v>1</v>
      </c>
      <c r="H513" s="195">
        <f t="shared" si="29"/>
        <v>5</v>
      </c>
      <c r="I513" s="195">
        <f t="shared" si="30"/>
        <v>1</v>
      </c>
      <c r="J513" s="199">
        <f t="shared" si="31"/>
        <v>74</v>
      </c>
    </row>
    <row r="514" spans="1:10" ht="12.75" customHeight="1" x14ac:dyDescent="0.2">
      <c r="A514" s="64" t="s">
        <v>844</v>
      </c>
      <c r="B514" s="197">
        <v>276</v>
      </c>
      <c r="C514" s="198">
        <v>15.8</v>
      </c>
      <c r="D514" s="198">
        <v>0</v>
      </c>
      <c r="E514" s="198">
        <v>23.6</v>
      </c>
      <c r="F514" s="198">
        <v>0</v>
      </c>
      <c r="G514" s="195">
        <f t="shared" si="28"/>
        <v>2</v>
      </c>
      <c r="H514" s="195">
        <f t="shared" si="29"/>
        <v>0</v>
      </c>
      <c r="I514" s="195">
        <f t="shared" si="30"/>
        <v>8</v>
      </c>
      <c r="J514" s="199">
        <f t="shared" si="31"/>
        <v>77</v>
      </c>
    </row>
    <row r="515" spans="1:10" ht="12.75" customHeight="1" x14ac:dyDescent="0.2">
      <c r="A515" s="64" t="s">
        <v>845</v>
      </c>
      <c r="B515" s="197">
        <v>394</v>
      </c>
      <c r="C515" s="198">
        <v>20.9</v>
      </c>
      <c r="D515" s="198">
        <v>0.7</v>
      </c>
      <c r="E515" s="198">
        <v>34.200000000000003</v>
      </c>
      <c r="F515" s="198">
        <v>0</v>
      </c>
      <c r="G515" s="195">
        <f t="shared" ref="G515:G578" si="32">ROUND(C515/7,0)</f>
        <v>3</v>
      </c>
      <c r="H515" s="195">
        <f t="shared" ref="H515:H578" si="33">ROUND(D515/9,0)</f>
        <v>0</v>
      </c>
      <c r="I515" s="195">
        <f t="shared" ref="I515:I578" si="34">ROUND(E515/3,0)</f>
        <v>11</v>
      </c>
      <c r="J515" s="199">
        <f t="shared" ref="J515:J578" si="35">ROUND(B515/3.6,0)</f>
        <v>109</v>
      </c>
    </row>
    <row r="516" spans="1:10" ht="12.75" customHeight="1" x14ac:dyDescent="0.2">
      <c r="A516" s="64" t="s">
        <v>846</v>
      </c>
      <c r="B516" s="197">
        <v>661</v>
      </c>
      <c r="C516" s="198">
        <v>8.4</v>
      </c>
      <c r="D516" s="198">
        <v>1</v>
      </c>
      <c r="E516" s="198">
        <v>69.3</v>
      </c>
      <c r="F516" s="198">
        <v>0</v>
      </c>
      <c r="G516" s="195">
        <f t="shared" si="32"/>
        <v>1</v>
      </c>
      <c r="H516" s="195">
        <f t="shared" si="33"/>
        <v>0</v>
      </c>
      <c r="I516" s="195">
        <f t="shared" si="34"/>
        <v>23</v>
      </c>
      <c r="J516" s="199">
        <f t="shared" si="35"/>
        <v>184</v>
      </c>
    </row>
    <row r="517" spans="1:10" ht="12.75" customHeight="1" x14ac:dyDescent="0.2">
      <c r="A517" s="64" t="s">
        <v>847</v>
      </c>
      <c r="B517" s="197">
        <v>314</v>
      </c>
      <c r="C517" s="198">
        <v>21.7</v>
      </c>
      <c r="D517" s="198">
        <v>0</v>
      </c>
      <c r="E517" s="198">
        <v>25.3</v>
      </c>
      <c r="F517" s="198">
        <v>0</v>
      </c>
      <c r="G517" s="195">
        <f t="shared" si="32"/>
        <v>3</v>
      </c>
      <c r="H517" s="195">
        <f t="shared" si="33"/>
        <v>0</v>
      </c>
      <c r="I517" s="195">
        <f t="shared" si="34"/>
        <v>8</v>
      </c>
      <c r="J517" s="199">
        <f t="shared" si="35"/>
        <v>87</v>
      </c>
    </row>
    <row r="518" spans="1:10" ht="12.75" customHeight="1" x14ac:dyDescent="0.2">
      <c r="A518" s="64" t="s">
        <v>848</v>
      </c>
      <c r="B518" s="197">
        <v>337</v>
      </c>
      <c r="C518" s="198">
        <v>20.9</v>
      </c>
      <c r="D518" s="198">
        <v>0</v>
      </c>
      <c r="E518" s="198">
        <v>28.1</v>
      </c>
      <c r="F518" s="198">
        <v>0</v>
      </c>
      <c r="G518" s="195">
        <f t="shared" si="32"/>
        <v>3</v>
      </c>
      <c r="H518" s="195">
        <f t="shared" si="33"/>
        <v>0</v>
      </c>
      <c r="I518" s="195">
        <f t="shared" si="34"/>
        <v>9</v>
      </c>
      <c r="J518" s="199">
        <f t="shared" si="35"/>
        <v>94</v>
      </c>
    </row>
    <row r="519" spans="1:10" ht="12.75" customHeight="1" x14ac:dyDescent="0.2">
      <c r="A519" s="64" t="s">
        <v>849</v>
      </c>
      <c r="B519" s="197">
        <v>347</v>
      </c>
      <c r="C519" s="198">
        <v>8.6</v>
      </c>
      <c r="D519" s="198">
        <v>64.900000000000006</v>
      </c>
      <c r="E519" s="198">
        <v>7.6</v>
      </c>
      <c r="F519" s="198">
        <v>3.1</v>
      </c>
      <c r="G519" s="195">
        <f t="shared" si="32"/>
        <v>1</v>
      </c>
      <c r="H519" s="195">
        <f t="shared" si="33"/>
        <v>7</v>
      </c>
      <c r="I519" s="195">
        <f t="shared" si="34"/>
        <v>3</v>
      </c>
      <c r="J519" s="199">
        <f t="shared" si="35"/>
        <v>96</v>
      </c>
    </row>
    <row r="520" spans="1:10" ht="12.75" customHeight="1" x14ac:dyDescent="0.2">
      <c r="A520" s="64" t="s">
        <v>850</v>
      </c>
      <c r="B520" s="197">
        <v>286</v>
      </c>
      <c r="C520" s="198">
        <v>7</v>
      </c>
      <c r="D520" s="198">
        <v>52.6</v>
      </c>
      <c r="E520" s="198">
        <v>6.7</v>
      </c>
      <c r="F520" s="198">
        <v>3.8</v>
      </c>
      <c r="G520" s="195">
        <f t="shared" si="32"/>
        <v>1</v>
      </c>
      <c r="H520" s="195">
        <f t="shared" si="33"/>
        <v>6</v>
      </c>
      <c r="I520" s="195">
        <f t="shared" si="34"/>
        <v>2</v>
      </c>
      <c r="J520" s="199">
        <f t="shared" si="35"/>
        <v>79</v>
      </c>
    </row>
    <row r="521" spans="1:10" ht="12.75" customHeight="1" x14ac:dyDescent="0.2">
      <c r="A521" s="64" t="s">
        <v>851</v>
      </c>
      <c r="B521" s="197">
        <v>279</v>
      </c>
      <c r="C521" s="198">
        <v>8.1</v>
      </c>
      <c r="D521" s="198">
        <v>64.7</v>
      </c>
      <c r="E521" s="198">
        <v>0.2</v>
      </c>
      <c r="F521" s="198">
        <v>2.8</v>
      </c>
      <c r="G521" s="195">
        <f t="shared" si="32"/>
        <v>1</v>
      </c>
      <c r="H521" s="195">
        <f t="shared" si="33"/>
        <v>7</v>
      </c>
      <c r="I521" s="195">
        <f t="shared" si="34"/>
        <v>0</v>
      </c>
      <c r="J521" s="199">
        <f t="shared" si="35"/>
        <v>78</v>
      </c>
    </row>
    <row r="522" spans="1:10" ht="12.75" customHeight="1" x14ac:dyDescent="0.2">
      <c r="A522" s="64" t="s">
        <v>852</v>
      </c>
      <c r="B522" s="197">
        <v>284</v>
      </c>
      <c r="C522" s="198">
        <v>13.3</v>
      </c>
      <c r="D522" s="198">
        <v>56.9</v>
      </c>
      <c r="E522" s="198">
        <v>3.4</v>
      </c>
      <c r="F522" s="198">
        <v>7.3</v>
      </c>
      <c r="G522" s="195">
        <f t="shared" si="32"/>
        <v>2</v>
      </c>
      <c r="H522" s="195">
        <f t="shared" si="33"/>
        <v>6</v>
      </c>
      <c r="I522" s="195">
        <f t="shared" si="34"/>
        <v>1</v>
      </c>
      <c r="J522" s="199">
        <f t="shared" si="35"/>
        <v>79</v>
      </c>
    </row>
    <row r="523" spans="1:10" ht="12.75" customHeight="1" x14ac:dyDescent="0.2">
      <c r="A523" s="64" t="s">
        <v>853</v>
      </c>
      <c r="B523" s="197">
        <v>245</v>
      </c>
      <c r="C523" s="198">
        <v>10.1</v>
      </c>
      <c r="D523" s="198">
        <v>49.1</v>
      </c>
      <c r="E523" s="198">
        <v>2.2999999999999998</v>
      </c>
      <c r="F523" s="198">
        <v>9.8000000000000007</v>
      </c>
      <c r="G523" s="195">
        <f t="shared" si="32"/>
        <v>1</v>
      </c>
      <c r="H523" s="195">
        <f t="shared" si="33"/>
        <v>5</v>
      </c>
      <c r="I523" s="195">
        <f t="shared" si="34"/>
        <v>1</v>
      </c>
      <c r="J523" s="199">
        <f t="shared" si="35"/>
        <v>68</v>
      </c>
    </row>
    <row r="524" spans="1:10" ht="12.75" customHeight="1" x14ac:dyDescent="0.2">
      <c r="A524" s="64" t="s">
        <v>854</v>
      </c>
      <c r="B524" s="197">
        <v>226</v>
      </c>
      <c r="C524" s="198">
        <v>6.2</v>
      </c>
      <c r="D524" s="198">
        <v>47.7</v>
      </c>
      <c r="E524" s="198">
        <v>1.1000000000000001</v>
      </c>
      <c r="F524" s="198">
        <v>4.5999999999999996</v>
      </c>
      <c r="G524" s="195">
        <f t="shared" si="32"/>
        <v>1</v>
      </c>
      <c r="H524" s="195">
        <f t="shared" si="33"/>
        <v>5</v>
      </c>
      <c r="I524" s="195">
        <f t="shared" si="34"/>
        <v>0</v>
      </c>
      <c r="J524" s="199">
        <f t="shared" si="35"/>
        <v>63</v>
      </c>
    </row>
    <row r="525" spans="1:10" ht="12.75" customHeight="1" x14ac:dyDescent="0.2">
      <c r="A525" s="64" t="s">
        <v>855</v>
      </c>
      <c r="B525" s="197">
        <v>219</v>
      </c>
      <c r="C525" s="198">
        <v>8.3000000000000007</v>
      </c>
      <c r="D525" s="198">
        <v>45.8</v>
      </c>
      <c r="E525" s="198">
        <v>1.7000000000000002</v>
      </c>
      <c r="F525" s="198">
        <v>5.8</v>
      </c>
      <c r="G525" s="195">
        <f t="shared" si="32"/>
        <v>1</v>
      </c>
      <c r="H525" s="195">
        <f t="shared" si="33"/>
        <v>5</v>
      </c>
      <c r="I525" s="195">
        <f t="shared" si="34"/>
        <v>1</v>
      </c>
      <c r="J525" s="199">
        <f t="shared" si="35"/>
        <v>61</v>
      </c>
    </row>
    <row r="526" spans="1:10" ht="12.75" customHeight="1" x14ac:dyDescent="0.2">
      <c r="A526" s="64" t="s">
        <v>856</v>
      </c>
      <c r="B526" s="197">
        <v>284</v>
      </c>
      <c r="C526" s="198">
        <v>9.4</v>
      </c>
      <c r="D526" s="198">
        <v>46.7</v>
      </c>
      <c r="E526" s="198">
        <v>3.6</v>
      </c>
      <c r="F526" s="198">
        <v>6.4</v>
      </c>
      <c r="G526" s="195">
        <f t="shared" si="32"/>
        <v>1</v>
      </c>
      <c r="H526" s="195">
        <f t="shared" si="33"/>
        <v>5</v>
      </c>
      <c r="I526" s="195">
        <f t="shared" si="34"/>
        <v>1</v>
      </c>
      <c r="J526" s="199">
        <f t="shared" si="35"/>
        <v>79</v>
      </c>
    </row>
    <row r="527" spans="1:10" ht="12.75" customHeight="1" x14ac:dyDescent="0.2">
      <c r="A527" s="64" t="s">
        <v>857</v>
      </c>
      <c r="B527" s="197">
        <v>276</v>
      </c>
      <c r="C527" s="198">
        <v>12</v>
      </c>
      <c r="D527" s="198">
        <v>41.7</v>
      </c>
      <c r="E527" s="198">
        <v>6.8</v>
      </c>
      <c r="F527" s="198">
        <v>4.5</v>
      </c>
      <c r="G527" s="195">
        <f t="shared" si="32"/>
        <v>2</v>
      </c>
      <c r="H527" s="195">
        <f t="shared" si="33"/>
        <v>5</v>
      </c>
      <c r="I527" s="195">
        <f t="shared" si="34"/>
        <v>2</v>
      </c>
      <c r="J527" s="199">
        <f t="shared" si="35"/>
        <v>77</v>
      </c>
    </row>
    <row r="528" spans="1:10" ht="12.75" customHeight="1" x14ac:dyDescent="0.2">
      <c r="A528" s="64" t="s">
        <v>858</v>
      </c>
      <c r="B528" s="197">
        <v>354</v>
      </c>
      <c r="C528" s="198">
        <v>11.6</v>
      </c>
      <c r="D528" s="198">
        <v>77.5</v>
      </c>
      <c r="E528" s="198">
        <v>1.9</v>
      </c>
      <c r="F528" s="198">
        <v>3.4</v>
      </c>
      <c r="G528" s="195">
        <f t="shared" si="32"/>
        <v>2</v>
      </c>
      <c r="H528" s="195">
        <f t="shared" si="33"/>
        <v>9</v>
      </c>
      <c r="I528" s="195">
        <f t="shared" si="34"/>
        <v>1</v>
      </c>
      <c r="J528" s="199">
        <f t="shared" si="35"/>
        <v>98</v>
      </c>
    </row>
    <row r="529" spans="1:10" ht="12.75" customHeight="1" x14ac:dyDescent="0.2">
      <c r="A529" s="64" t="s">
        <v>859</v>
      </c>
      <c r="B529" s="197">
        <v>243</v>
      </c>
      <c r="C529" s="198">
        <v>7.5</v>
      </c>
      <c r="D529" s="198">
        <v>53.8</v>
      </c>
      <c r="E529" s="198">
        <v>1.3</v>
      </c>
      <c r="F529" s="198">
        <v>5.7</v>
      </c>
      <c r="G529" s="195">
        <f t="shared" si="32"/>
        <v>1</v>
      </c>
      <c r="H529" s="195">
        <f t="shared" si="33"/>
        <v>6</v>
      </c>
      <c r="I529" s="195">
        <f t="shared" si="34"/>
        <v>0</v>
      </c>
      <c r="J529" s="199">
        <f t="shared" si="35"/>
        <v>68</v>
      </c>
    </row>
    <row r="530" spans="1:10" ht="12.75" customHeight="1" x14ac:dyDescent="0.2">
      <c r="A530" s="64" t="s">
        <v>860</v>
      </c>
      <c r="B530" s="197">
        <v>298</v>
      </c>
      <c r="C530" s="198">
        <v>8.8000000000000007</v>
      </c>
      <c r="D530" s="198">
        <v>69.2</v>
      </c>
      <c r="E530" s="198">
        <v>0.5</v>
      </c>
      <c r="F530" s="198">
        <v>4.0999999999999996</v>
      </c>
      <c r="G530" s="195">
        <f t="shared" si="32"/>
        <v>1</v>
      </c>
      <c r="H530" s="195">
        <f t="shared" si="33"/>
        <v>8</v>
      </c>
      <c r="I530" s="195">
        <f t="shared" si="34"/>
        <v>0</v>
      </c>
      <c r="J530" s="199">
        <f t="shared" si="35"/>
        <v>83</v>
      </c>
    </row>
    <row r="531" spans="1:10" ht="12.75" customHeight="1" x14ac:dyDescent="0.2">
      <c r="A531" s="64" t="s">
        <v>861</v>
      </c>
      <c r="B531" s="197">
        <v>276</v>
      </c>
      <c r="C531" s="198">
        <v>8.1</v>
      </c>
      <c r="D531" s="198">
        <v>64</v>
      </c>
      <c r="E531" s="198">
        <v>0.5</v>
      </c>
      <c r="F531" s="198">
        <v>3.8</v>
      </c>
      <c r="G531" s="195">
        <f t="shared" si="32"/>
        <v>1</v>
      </c>
      <c r="H531" s="195">
        <f t="shared" si="33"/>
        <v>7</v>
      </c>
      <c r="I531" s="195">
        <f t="shared" si="34"/>
        <v>0</v>
      </c>
      <c r="J531" s="199">
        <f t="shared" si="35"/>
        <v>77</v>
      </c>
    </row>
    <row r="532" spans="1:10" ht="12.75" customHeight="1" x14ac:dyDescent="0.2">
      <c r="A532" s="64" t="s">
        <v>862</v>
      </c>
      <c r="B532" s="197">
        <v>290</v>
      </c>
      <c r="C532" s="198">
        <v>8.1999999999999993</v>
      </c>
      <c r="D532" s="198">
        <v>67.5</v>
      </c>
      <c r="E532" s="198">
        <v>0.4</v>
      </c>
      <c r="F532" s="198">
        <v>3</v>
      </c>
      <c r="G532" s="195">
        <f t="shared" si="32"/>
        <v>1</v>
      </c>
      <c r="H532" s="195">
        <f t="shared" si="33"/>
        <v>8</v>
      </c>
      <c r="I532" s="195">
        <f t="shared" si="34"/>
        <v>0</v>
      </c>
      <c r="J532" s="199">
        <f t="shared" si="35"/>
        <v>81</v>
      </c>
    </row>
    <row r="533" spans="1:10" ht="12.75" customHeight="1" x14ac:dyDescent="0.2">
      <c r="A533" s="64" t="s">
        <v>863</v>
      </c>
      <c r="B533" s="197">
        <v>267</v>
      </c>
      <c r="C533" s="198">
        <v>8.9</v>
      </c>
      <c r="D533" s="198">
        <v>60.3</v>
      </c>
      <c r="E533" s="198">
        <v>0.60000000000000009</v>
      </c>
      <c r="F533" s="198">
        <v>3.8</v>
      </c>
      <c r="G533" s="195">
        <f t="shared" si="32"/>
        <v>1</v>
      </c>
      <c r="H533" s="195">
        <f t="shared" si="33"/>
        <v>7</v>
      </c>
      <c r="I533" s="195">
        <f t="shared" si="34"/>
        <v>0</v>
      </c>
      <c r="J533" s="199">
        <f t="shared" si="35"/>
        <v>74</v>
      </c>
    </row>
    <row r="534" spans="1:10" ht="12.75" customHeight="1" x14ac:dyDescent="0.2">
      <c r="A534" s="64" t="s">
        <v>864</v>
      </c>
      <c r="B534" s="197">
        <v>334</v>
      </c>
      <c r="C534" s="198">
        <v>6.4</v>
      </c>
      <c r="D534" s="198">
        <v>56.5</v>
      </c>
      <c r="E534" s="198">
        <v>10.7</v>
      </c>
      <c r="F534" s="198">
        <v>2.8</v>
      </c>
      <c r="G534" s="195">
        <f t="shared" si="32"/>
        <v>1</v>
      </c>
      <c r="H534" s="195">
        <f t="shared" si="33"/>
        <v>6</v>
      </c>
      <c r="I534" s="195">
        <f t="shared" si="34"/>
        <v>4</v>
      </c>
      <c r="J534" s="199">
        <f t="shared" si="35"/>
        <v>93</v>
      </c>
    </row>
    <row r="535" spans="1:10" ht="12.75" customHeight="1" x14ac:dyDescent="0.2">
      <c r="A535" s="64" t="s">
        <v>865</v>
      </c>
      <c r="B535" s="197">
        <v>302</v>
      </c>
      <c r="C535" s="198">
        <v>7.7</v>
      </c>
      <c r="D535" s="198">
        <v>58.3</v>
      </c>
      <c r="E535" s="198">
        <v>5.8</v>
      </c>
      <c r="F535" s="198">
        <v>3.7</v>
      </c>
      <c r="G535" s="195">
        <f t="shared" si="32"/>
        <v>1</v>
      </c>
      <c r="H535" s="195">
        <f t="shared" si="33"/>
        <v>6</v>
      </c>
      <c r="I535" s="195">
        <f t="shared" si="34"/>
        <v>2</v>
      </c>
      <c r="J535" s="199">
        <f t="shared" si="35"/>
        <v>84</v>
      </c>
    </row>
    <row r="536" spans="1:10" ht="12.75" customHeight="1" x14ac:dyDescent="0.2">
      <c r="A536" s="64" t="s">
        <v>866</v>
      </c>
      <c r="B536" s="197">
        <v>206</v>
      </c>
      <c r="C536" s="198">
        <v>2.8</v>
      </c>
      <c r="D536" s="198">
        <v>3.9</v>
      </c>
      <c r="E536" s="198">
        <v>20</v>
      </c>
      <c r="F536" s="198">
        <v>0</v>
      </c>
      <c r="G536" s="195">
        <f t="shared" si="32"/>
        <v>0</v>
      </c>
      <c r="H536" s="195">
        <f t="shared" si="33"/>
        <v>0</v>
      </c>
      <c r="I536" s="195">
        <f t="shared" si="34"/>
        <v>7</v>
      </c>
      <c r="J536" s="199">
        <f t="shared" si="35"/>
        <v>57</v>
      </c>
    </row>
    <row r="537" spans="1:10" ht="12.75" customHeight="1" x14ac:dyDescent="0.2">
      <c r="A537" s="64" t="s">
        <v>867</v>
      </c>
      <c r="B537" s="197">
        <v>292</v>
      </c>
      <c r="C537" s="198">
        <v>2.6</v>
      </c>
      <c r="D537" s="198">
        <v>3.2</v>
      </c>
      <c r="E537" s="198">
        <v>30</v>
      </c>
      <c r="F537" s="198">
        <v>0</v>
      </c>
      <c r="G537" s="195">
        <f t="shared" si="32"/>
        <v>0</v>
      </c>
      <c r="H537" s="195">
        <f t="shared" si="33"/>
        <v>0</v>
      </c>
      <c r="I537" s="195">
        <f t="shared" si="34"/>
        <v>10</v>
      </c>
      <c r="J537" s="199">
        <f t="shared" si="35"/>
        <v>81</v>
      </c>
    </row>
    <row r="538" spans="1:10" ht="12.75" customHeight="1" x14ac:dyDescent="0.2">
      <c r="A538" s="64" t="s">
        <v>868</v>
      </c>
      <c r="B538" s="197">
        <v>337</v>
      </c>
      <c r="C538" s="198">
        <v>2.2999999999999998</v>
      </c>
      <c r="D538" s="198">
        <v>3.4</v>
      </c>
      <c r="E538" s="198">
        <v>35</v>
      </c>
      <c r="F538" s="198">
        <v>0</v>
      </c>
      <c r="G538" s="195">
        <f t="shared" si="32"/>
        <v>0</v>
      </c>
      <c r="H538" s="195">
        <f t="shared" si="33"/>
        <v>0</v>
      </c>
      <c r="I538" s="195">
        <f t="shared" si="34"/>
        <v>12</v>
      </c>
      <c r="J538" s="199">
        <f t="shared" si="35"/>
        <v>94</v>
      </c>
    </row>
    <row r="539" spans="1:10" ht="12.75" customHeight="1" x14ac:dyDescent="0.2">
      <c r="A539" s="64" t="s">
        <v>869</v>
      </c>
      <c r="B539" s="197">
        <v>206</v>
      </c>
      <c r="C539" s="198">
        <v>2.8</v>
      </c>
      <c r="D539" s="198">
        <v>3.9</v>
      </c>
      <c r="E539" s="198">
        <v>20</v>
      </c>
      <c r="F539" s="198">
        <v>0</v>
      </c>
      <c r="G539" s="195">
        <f t="shared" si="32"/>
        <v>0</v>
      </c>
      <c r="H539" s="195">
        <f t="shared" si="33"/>
        <v>0</v>
      </c>
      <c r="I539" s="195">
        <f t="shared" si="34"/>
        <v>7</v>
      </c>
      <c r="J539" s="199">
        <f t="shared" si="35"/>
        <v>57</v>
      </c>
    </row>
    <row r="540" spans="1:10" ht="12.75" customHeight="1" x14ac:dyDescent="0.2">
      <c r="A540" s="64" t="s">
        <v>870</v>
      </c>
      <c r="B540" s="197">
        <v>36</v>
      </c>
      <c r="C540" s="198">
        <v>0.5</v>
      </c>
      <c r="D540" s="198">
        <v>8.8000000000000007</v>
      </c>
      <c r="E540" s="198">
        <v>0.1</v>
      </c>
      <c r="F540" s="198">
        <v>2.2999999999999998</v>
      </c>
      <c r="G540" s="195">
        <f t="shared" si="32"/>
        <v>0</v>
      </c>
      <c r="H540" s="195">
        <f t="shared" si="33"/>
        <v>1</v>
      </c>
      <c r="I540" s="195">
        <f t="shared" si="34"/>
        <v>0</v>
      </c>
      <c r="J540" s="199">
        <f t="shared" si="35"/>
        <v>10</v>
      </c>
    </row>
    <row r="541" spans="1:10" ht="12.75" customHeight="1" x14ac:dyDescent="0.2">
      <c r="A541" s="64" t="s">
        <v>871</v>
      </c>
      <c r="B541" s="197">
        <v>306</v>
      </c>
      <c r="C541" s="198">
        <v>14.8</v>
      </c>
      <c r="D541" s="198">
        <v>34.799999999999997</v>
      </c>
      <c r="E541" s="198">
        <v>13</v>
      </c>
      <c r="F541" s="198">
        <v>20.9</v>
      </c>
      <c r="G541" s="195">
        <f t="shared" si="32"/>
        <v>2</v>
      </c>
      <c r="H541" s="195">
        <f t="shared" si="33"/>
        <v>4</v>
      </c>
      <c r="I541" s="195">
        <f t="shared" si="34"/>
        <v>4</v>
      </c>
      <c r="J541" s="199">
        <f t="shared" si="35"/>
        <v>85</v>
      </c>
    </row>
    <row r="542" spans="1:10" ht="12.75" customHeight="1" x14ac:dyDescent="0.2">
      <c r="A542" s="64" t="s">
        <v>872</v>
      </c>
      <c r="B542" s="197">
        <v>374</v>
      </c>
      <c r="C542" s="198">
        <v>36</v>
      </c>
      <c r="D542" s="198">
        <v>0</v>
      </c>
      <c r="E542" s="198">
        <v>25.6</v>
      </c>
      <c r="F542" s="198">
        <v>0</v>
      </c>
      <c r="G542" s="195">
        <f t="shared" si="32"/>
        <v>5</v>
      </c>
      <c r="H542" s="195">
        <f t="shared" si="33"/>
        <v>0</v>
      </c>
      <c r="I542" s="195">
        <f t="shared" si="34"/>
        <v>9</v>
      </c>
      <c r="J542" s="199">
        <f t="shared" si="35"/>
        <v>104</v>
      </c>
    </row>
    <row r="543" spans="1:10" ht="12.75" customHeight="1" x14ac:dyDescent="0.2">
      <c r="A543" s="64" t="s">
        <v>873</v>
      </c>
      <c r="B543" s="197">
        <v>309</v>
      </c>
      <c r="C543" s="198">
        <v>11.8</v>
      </c>
      <c r="D543" s="198">
        <v>63.2</v>
      </c>
      <c r="E543" s="198">
        <v>2.8</v>
      </c>
      <c r="F543" s="198">
        <v>2.9</v>
      </c>
      <c r="G543" s="195">
        <f t="shared" si="32"/>
        <v>2</v>
      </c>
      <c r="H543" s="195">
        <f t="shared" si="33"/>
        <v>7</v>
      </c>
      <c r="I543" s="195">
        <f t="shared" si="34"/>
        <v>1</v>
      </c>
      <c r="J543" s="199">
        <f t="shared" si="35"/>
        <v>86</v>
      </c>
    </row>
    <row r="544" spans="1:10" ht="12.75" customHeight="1" x14ac:dyDescent="0.2">
      <c r="A544" s="64" t="s">
        <v>874</v>
      </c>
      <c r="B544" s="197">
        <v>368</v>
      </c>
      <c r="C544" s="198">
        <v>13</v>
      </c>
      <c r="D544" s="198">
        <v>78.599999999999994</v>
      </c>
      <c r="E544" s="198">
        <v>2.4</v>
      </c>
      <c r="F544" s="198">
        <v>3.2</v>
      </c>
      <c r="G544" s="195">
        <f t="shared" si="32"/>
        <v>2</v>
      </c>
      <c r="H544" s="195">
        <f t="shared" si="33"/>
        <v>9</v>
      </c>
      <c r="I544" s="195">
        <f t="shared" si="34"/>
        <v>1</v>
      </c>
      <c r="J544" s="199">
        <f t="shared" si="35"/>
        <v>102</v>
      </c>
    </row>
    <row r="545" spans="1:10" ht="12.75" customHeight="1" x14ac:dyDescent="0.2">
      <c r="A545" s="64" t="s">
        <v>875</v>
      </c>
      <c r="B545" s="197">
        <v>206.6</v>
      </c>
      <c r="C545" s="198">
        <v>6.4</v>
      </c>
      <c r="D545" s="198">
        <v>31.2</v>
      </c>
      <c r="E545" s="198">
        <v>7.1</v>
      </c>
      <c r="F545" s="198">
        <v>0.7</v>
      </c>
      <c r="G545" s="195">
        <f t="shared" si="32"/>
        <v>1</v>
      </c>
      <c r="H545" s="195">
        <f t="shared" si="33"/>
        <v>3</v>
      </c>
      <c r="I545" s="195">
        <f t="shared" si="34"/>
        <v>2</v>
      </c>
      <c r="J545" s="199">
        <f t="shared" si="35"/>
        <v>57</v>
      </c>
    </row>
    <row r="546" spans="1:10" ht="12.75" customHeight="1" x14ac:dyDescent="0.2">
      <c r="A546" s="64" t="s">
        <v>876</v>
      </c>
      <c r="B546" s="197">
        <v>194</v>
      </c>
      <c r="C546" s="198">
        <v>21.5</v>
      </c>
      <c r="D546" s="198">
        <v>0</v>
      </c>
      <c r="E546" s="198">
        <v>12</v>
      </c>
      <c r="F546" s="198">
        <v>0</v>
      </c>
      <c r="G546" s="195">
        <f t="shared" si="32"/>
        <v>3</v>
      </c>
      <c r="H546" s="195">
        <f t="shared" si="33"/>
        <v>0</v>
      </c>
      <c r="I546" s="195">
        <f t="shared" si="34"/>
        <v>4</v>
      </c>
      <c r="J546" s="199">
        <f t="shared" si="35"/>
        <v>54</v>
      </c>
    </row>
    <row r="547" spans="1:10" ht="12.75" customHeight="1" x14ac:dyDescent="0.2">
      <c r="A547" s="64" t="s">
        <v>877</v>
      </c>
      <c r="B547" s="197">
        <v>467</v>
      </c>
      <c r="C547" s="198">
        <v>8</v>
      </c>
      <c r="D547" s="198">
        <v>54.3</v>
      </c>
      <c r="E547" s="198">
        <v>25.8</v>
      </c>
      <c r="F547" s="198">
        <v>7.2</v>
      </c>
      <c r="G547" s="195">
        <f t="shared" si="32"/>
        <v>1</v>
      </c>
      <c r="H547" s="195">
        <f t="shared" si="33"/>
        <v>6</v>
      </c>
      <c r="I547" s="195">
        <f t="shared" si="34"/>
        <v>9</v>
      </c>
      <c r="J547" s="199">
        <f t="shared" si="35"/>
        <v>130</v>
      </c>
    </row>
    <row r="548" spans="1:10" ht="12.75" customHeight="1" x14ac:dyDescent="0.2">
      <c r="A548" s="64" t="s">
        <v>878</v>
      </c>
      <c r="B548" s="197">
        <v>331</v>
      </c>
      <c r="C548" s="198">
        <v>1.4</v>
      </c>
      <c r="D548" s="198">
        <v>4.5</v>
      </c>
      <c r="E548" s="198">
        <v>34.299999999999997</v>
      </c>
      <c r="F548" s="198">
        <v>2.2000000000000002</v>
      </c>
      <c r="G548" s="195">
        <f t="shared" si="32"/>
        <v>0</v>
      </c>
      <c r="H548" s="195">
        <f t="shared" si="33"/>
        <v>1</v>
      </c>
      <c r="I548" s="195">
        <f t="shared" si="34"/>
        <v>11</v>
      </c>
      <c r="J548" s="199">
        <f t="shared" si="35"/>
        <v>92</v>
      </c>
    </row>
    <row r="549" spans="1:10" ht="12.75" customHeight="1" x14ac:dyDescent="0.2">
      <c r="A549" s="64" t="s">
        <v>330</v>
      </c>
      <c r="B549" s="197">
        <v>356</v>
      </c>
      <c r="C549" s="198">
        <v>10.8</v>
      </c>
      <c r="D549" s="198">
        <v>82.8</v>
      </c>
      <c r="E549" s="198">
        <v>0.30000000000000004</v>
      </c>
      <c r="F549" s="198">
        <v>2.6</v>
      </c>
      <c r="G549" s="195">
        <f t="shared" si="32"/>
        <v>2</v>
      </c>
      <c r="H549" s="195">
        <f t="shared" si="33"/>
        <v>9</v>
      </c>
      <c r="I549" s="195">
        <f t="shared" si="34"/>
        <v>0</v>
      </c>
      <c r="J549" s="199">
        <f t="shared" si="35"/>
        <v>99</v>
      </c>
    </row>
    <row r="550" spans="1:10" ht="12.75" customHeight="1" x14ac:dyDescent="0.2">
      <c r="A550" s="64" t="s">
        <v>879</v>
      </c>
      <c r="B550" s="197">
        <v>324</v>
      </c>
      <c r="C550" s="198">
        <v>13.4</v>
      </c>
      <c r="D550" s="198">
        <v>66.2</v>
      </c>
      <c r="E550" s="198">
        <v>2.5</v>
      </c>
      <c r="F550" s="198">
        <v>11.5</v>
      </c>
      <c r="G550" s="195">
        <f t="shared" si="32"/>
        <v>2</v>
      </c>
      <c r="H550" s="195">
        <f t="shared" si="33"/>
        <v>7</v>
      </c>
      <c r="I550" s="195">
        <f t="shared" si="34"/>
        <v>1</v>
      </c>
      <c r="J550" s="199">
        <f t="shared" si="35"/>
        <v>90</v>
      </c>
    </row>
    <row r="551" spans="1:10" ht="12.75" customHeight="1" x14ac:dyDescent="0.2">
      <c r="A551" s="64" t="s">
        <v>880</v>
      </c>
      <c r="B551" s="197">
        <v>480</v>
      </c>
      <c r="C551" s="198">
        <v>7.7</v>
      </c>
      <c r="D551" s="198">
        <v>61.3</v>
      </c>
      <c r="E551" s="198">
        <v>24.3</v>
      </c>
      <c r="F551" s="198">
        <v>1.7000000000000002</v>
      </c>
      <c r="G551" s="195">
        <f t="shared" si="32"/>
        <v>1</v>
      </c>
      <c r="H551" s="195">
        <f t="shared" si="33"/>
        <v>7</v>
      </c>
      <c r="I551" s="195">
        <f t="shared" si="34"/>
        <v>8</v>
      </c>
      <c r="J551" s="199">
        <f t="shared" si="35"/>
        <v>133</v>
      </c>
    </row>
    <row r="552" spans="1:10" ht="12.75" customHeight="1" x14ac:dyDescent="0.2">
      <c r="A552" s="64" t="s">
        <v>881</v>
      </c>
      <c r="B552" s="197">
        <v>560</v>
      </c>
      <c r="C552" s="198">
        <v>5.6</v>
      </c>
      <c r="D552" s="198">
        <v>45.9</v>
      </c>
      <c r="E552" s="198">
        <v>40.6</v>
      </c>
      <c r="F552" s="198">
        <v>1.6</v>
      </c>
      <c r="G552" s="195">
        <f t="shared" si="32"/>
        <v>1</v>
      </c>
      <c r="H552" s="195">
        <f t="shared" si="33"/>
        <v>5</v>
      </c>
      <c r="I552" s="195">
        <f t="shared" si="34"/>
        <v>14</v>
      </c>
      <c r="J552" s="199">
        <f t="shared" si="35"/>
        <v>156</v>
      </c>
    </row>
    <row r="553" spans="1:10" ht="12.75" customHeight="1" x14ac:dyDescent="0.2">
      <c r="A553" s="64" t="s">
        <v>882</v>
      </c>
      <c r="B553" s="197">
        <v>355</v>
      </c>
      <c r="C553" s="198">
        <v>26</v>
      </c>
      <c r="D553" s="198">
        <v>41.5</v>
      </c>
      <c r="E553" s="198">
        <v>9.4</v>
      </c>
      <c r="F553" s="198">
        <v>13.5</v>
      </c>
      <c r="G553" s="195">
        <f t="shared" si="32"/>
        <v>4</v>
      </c>
      <c r="H553" s="195">
        <f t="shared" si="33"/>
        <v>5</v>
      </c>
      <c r="I553" s="195">
        <f t="shared" si="34"/>
        <v>3</v>
      </c>
      <c r="J553" s="199">
        <f t="shared" si="35"/>
        <v>99</v>
      </c>
    </row>
    <row r="554" spans="1:10" ht="12.75" customHeight="1" x14ac:dyDescent="0.2">
      <c r="A554" s="64" t="s">
        <v>883</v>
      </c>
      <c r="B554" s="197">
        <v>404</v>
      </c>
      <c r="C554" s="198">
        <v>3.6</v>
      </c>
      <c r="D554" s="198">
        <v>70.400000000000006</v>
      </c>
      <c r="E554" s="198">
        <v>12.7</v>
      </c>
      <c r="F554" s="198">
        <v>1.8</v>
      </c>
      <c r="G554" s="195">
        <f t="shared" si="32"/>
        <v>1</v>
      </c>
      <c r="H554" s="195">
        <f t="shared" si="33"/>
        <v>8</v>
      </c>
      <c r="I554" s="195">
        <f t="shared" si="34"/>
        <v>4</v>
      </c>
      <c r="J554" s="199">
        <f t="shared" si="35"/>
        <v>112</v>
      </c>
    </row>
    <row r="555" spans="1:10" ht="12.75" customHeight="1" x14ac:dyDescent="0.2">
      <c r="A555" s="64" t="s">
        <v>884</v>
      </c>
      <c r="B555" s="197">
        <v>364</v>
      </c>
      <c r="C555" s="198">
        <v>26.9</v>
      </c>
      <c r="D555" s="198">
        <v>0</v>
      </c>
      <c r="E555" s="198">
        <v>28.5</v>
      </c>
      <c r="F555" s="198">
        <v>0</v>
      </c>
      <c r="G555" s="195">
        <f t="shared" si="32"/>
        <v>4</v>
      </c>
      <c r="H555" s="195">
        <f t="shared" si="33"/>
        <v>0</v>
      </c>
      <c r="I555" s="195">
        <f t="shared" si="34"/>
        <v>10</v>
      </c>
      <c r="J555" s="199">
        <f t="shared" si="35"/>
        <v>101</v>
      </c>
    </row>
    <row r="556" spans="1:10" ht="12.75" customHeight="1" x14ac:dyDescent="0.2">
      <c r="A556" s="64" t="s">
        <v>885</v>
      </c>
      <c r="B556" s="197">
        <v>85</v>
      </c>
      <c r="C556" s="198">
        <v>2.1</v>
      </c>
      <c r="D556" s="198">
        <v>18</v>
      </c>
      <c r="E556" s="198">
        <v>1</v>
      </c>
      <c r="F556" s="198">
        <v>1.6</v>
      </c>
      <c r="G556" s="195">
        <f t="shared" si="32"/>
        <v>0</v>
      </c>
      <c r="H556" s="195">
        <f t="shared" si="33"/>
        <v>2</v>
      </c>
      <c r="I556" s="195">
        <f t="shared" si="34"/>
        <v>0</v>
      </c>
      <c r="J556" s="199">
        <f t="shared" si="35"/>
        <v>24</v>
      </c>
    </row>
    <row r="557" spans="1:10" ht="12.75" customHeight="1" x14ac:dyDescent="0.2">
      <c r="A557" s="64" t="s">
        <v>886</v>
      </c>
      <c r="B557" s="197">
        <v>87</v>
      </c>
      <c r="C557" s="198">
        <v>1.2</v>
      </c>
      <c r="D557" s="198">
        <v>21.3</v>
      </c>
      <c r="E557" s="198">
        <v>0.30000000000000004</v>
      </c>
      <c r="F557" s="198">
        <v>2.2999999999999998</v>
      </c>
      <c r="G557" s="195">
        <f t="shared" si="32"/>
        <v>0</v>
      </c>
      <c r="H557" s="195">
        <f t="shared" si="33"/>
        <v>2</v>
      </c>
      <c r="I557" s="195">
        <f t="shared" si="34"/>
        <v>0</v>
      </c>
      <c r="J557" s="199">
        <f t="shared" si="35"/>
        <v>24</v>
      </c>
    </row>
    <row r="558" spans="1:10" ht="12.75" customHeight="1" x14ac:dyDescent="0.2">
      <c r="A558" s="64" t="s">
        <v>887</v>
      </c>
      <c r="B558" s="197">
        <v>67</v>
      </c>
      <c r="C558" s="198">
        <v>2</v>
      </c>
      <c r="D558" s="198">
        <v>15.8</v>
      </c>
      <c r="E558" s="198">
        <v>0</v>
      </c>
      <c r="F558" s="198">
        <v>1.4</v>
      </c>
      <c r="G558" s="195">
        <f t="shared" si="32"/>
        <v>0</v>
      </c>
      <c r="H558" s="195">
        <f t="shared" si="33"/>
        <v>2</v>
      </c>
      <c r="I558" s="195">
        <f t="shared" si="34"/>
        <v>0</v>
      </c>
      <c r="J558" s="199">
        <f t="shared" si="35"/>
        <v>19</v>
      </c>
    </row>
    <row r="559" spans="1:10" ht="12.75" customHeight="1" x14ac:dyDescent="0.2">
      <c r="A559" s="64" t="s">
        <v>888</v>
      </c>
      <c r="B559" s="197">
        <v>349</v>
      </c>
      <c r="C559" s="198">
        <v>1.4</v>
      </c>
      <c r="D559" s="198">
        <v>91.5</v>
      </c>
      <c r="E559" s="198">
        <v>0</v>
      </c>
      <c r="F559" s="198">
        <v>0</v>
      </c>
      <c r="G559" s="195">
        <f t="shared" si="32"/>
        <v>0</v>
      </c>
      <c r="H559" s="195">
        <f t="shared" si="33"/>
        <v>10</v>
      </c>
      <c r="I559" s="195">
        <f t="shared" si="34"/>
        <v>0</v>
      </c>
      <c r="J559" s="199">
        <f t="shared" si="35"/>
        <v>97</v>
      </c>
    </row>
    <row r="560" spans="1:10" ht="12.75" customHeight="1" x14ac:dyDescent="0.2">
      <c r="A560" s="64" t="s">
        <v>889</v>
      </c>
      <c r="B560" s="197">
        <v>318</v>
      </c>
      <c r="C560" s="198">
        <v>9.1</v>
      </c>
      <c r="D560" s="198">
        <v>73.2</v>
      </c>
      <c r="E560" s="198">
        <v>0.8</v>
      </c>
      <c r="F560" s="198">
        <v>16.5</v>
      </c>
      <c r="G560" s="195">
        <f t="shared" si="32"/>
        <v>1</v>
      </c>
      <c r="H560" s="195">
        <f t="shared" si="33"/>
        <v>8</v>
      </c>
      <c r="I560" s="195">
        <f t="shared" si="34"/>
        <v>0</v>
      </c>
      <c r="J560" s="199">
        <f t="shared" si="35"/>
        <v>88</v>
      </c>
    </row>
    <row r="561" spans="1:10" ht="12.75" customHeight="1" x14ac:dyDescent="0.2">
      <c r="A561" s="64" t="s">
        <v>890</v>
      </c>
      <c r="B561" s="197">
        <v>536</v>
      </c>
      <c r="C561" s="198">
        <v>7</v>
      </c>
      <c r="D561" s="198">
        <v>51.2</v>
      </c>
      <c r="E561" s="198">
        <v>34.6</v>
      </c>
      <c r="F561" s="198">
        <v>4.5</v>
      </c>
      <c r="G561" s="195">
        <f t="shared" si="32"/>
        <v>1</v>
      </c>
      <c r="H561" s="195">
        <f t="shared" si="33"/>
        <v>6</v>
      </c>
      <c r="I561" s="195">
        <f t="shared" si="34"/>
        <v>12</v>
      </c>
      <c r="J561" s="199">
        <f t="shared" si="35"/>
        <v>149</v>
      </c>
    </row>
    <row r="562" spans="1:10" ht="12.75" customHeight="1" x14ac:dyDescent="0.2">
      <c r="A562" s="64" t="s">
        <v>891</v>
      </c>
      <c r="B562" s="197">
        <v>293</v>
      </c>
      <c r="C562" s="198">
        <v>17</v>
      </c>
      <c r="D562" s="198">
        <v>0</v>
      </c>
      <c r="E562" s="198">
        <v>25</v>
      </c>
      <c r="F562" s="198">
        <v>0</v>
      </c>
      <c r="G562" s="195">
        <f t="shared" si="32"/>
        <v>2</v>
      </c>
      <c r="H562" s="195">
        <f t="shared" si="33"/>
        <v>0</v>
      </c>
      <c r="I562" s="195">
        <f t="shared" si="34"/>
        <v>8</v>
      </c>
      <c r="J562" s="199">
        <f t="shared" si="35"/>
        <v>81</v>
      </c>
    </row>
    <row r="563" spans="1:10" ht="12.75" customHeight="1" x14ac:dyDescent="0.2">
      <c r="A563" s="64" t="s">
        <v>892</v>
      </c>
      <c r="B563" s="197">
        <v>366</v>
      </c>
      <c r="C563" s="198">
        <v>28.5</v>
      </c>
      <c r="D563" s="198">
        <v>0</v>
      </c>
      <c r="E563" s="198">
        <v>28</v>
      </c>
      <c r="F563" s="198">
        <v>0</v>
      </c>
      <c r="G563" s="195">
        <f t="shared" si="32"/>
        <v>4</v>
      </c>
      <c r="H563" s="195">
        <f t="shared" si="33"/>
        <v>0</v>
      </c>
      <c r="I563" s="195">
        <f t="shared" si="34"/>
        <v>9</v>
      </c>
      <c r="J563" s="199">
        <f t="shared" si="35"/>
        <v>102</v>
      </c>
    </row>
    <row r="564" spans="1:10" ht="12.75" customHeight="1" x14ac:dyDescent="0.2">
      <c r="A564" s="64" t="s">
        <v>893</v>
      </c>
      <c r="B564" s="197">
        <v>378</v>
      </c>
      <c r="C564" s="198">
        <v>29.5</v>
      </c>
      <c r="D564" s="198">
        <v>0</v>
      </c>
      <c r="E564" s="198">
        <v>28.9</v>
      </c>
      <c r="F564" s="198">
        <v>0</v>
      </c>
      <c r="G564" s="195">
        <f t="shared" si="32"/>
        <v>4</v>
      </c>
      <c r="H564" s="195">
        <f t="shared" si="33"/>
        <v>0</v>
      </c>
      <c r="I564" s="195">
        <f t="shared" si="34"/>
        <v>10</v>
      </c>
      <c r="J564" s="199">
        <f t="shared" si="35"/>
        <v>105</v>
      </c>
    </row>
    <row r="565" spans="1:10" ht="12.75" customHeight="1" x14ac:dyDescent="0.2">
      <c r="A565" s="64" t="s">
        <v>894</v>
      </c>
      <c r="B565" s="197">
        <v>379</v>
      </c>
      <c r="C565" s="198">
        <v>28.3</v>
      </c>
      <c r="D565" s="198">
        <v>0</v>
      </c>
      <c r="E565" s="198">
        <v>29.5</v>
      </c>
      <c r="F565" s="198">
        <v>0</v>
      </c>
      <c r="G565" s="195">
        <f t="shared" si="32"/>
        <v>4</v>
      </c>
      <c r="H565" s="195">
        <f t="shared" si="33"/>
        <v>0</v>
      </c>
      <c r="I565" s="195">
        <f t="shared" si="34"/>
        <v>10</v>
      </c>
      <c r="J565" s="199">
        <f t="shared" si="35"/>
        <v>105</v>
      </c>
    </row>
    <row r="566" spans="1:10" ht="12.75" customHeight="1" x14ac:dyDescent="0.2">
      <c r="A566" s="64" t="s">
        <v>895</v>
      </c>
      <c r="B566" s="197">
        <v>332</v>
      </c>
      <c r="C566" s="198">
        <v>26</v>
      </c>
      <c r="D566" s="198">
        <v>0</v>
      </c>
      <c r="E566" s="198">
        <v>25.4</v>
      </c>
      <c r="F566" s="198">
        <v>0</v>
      </c>
      <c r="G566" s="195">
        <f t="shared" si="32"/>
        <v>4</v>
      </c>
      <c r="H566" s="195">
        <f t="shared" si="33"/>
        <v>0</v>
      </c>
      <c r="I566" s="195">
        <f t="shared" si="34"/>
        <v>8</v>
      </c>
      <c r="J566" s="199">
        <f t="shared" si="35"/>
        <v>92</v>
      </c>
    </row>
    <row r="567" spans="1:10" ht="12.75" customHeight="1" x14ac:dyDescent="0.2">
      <c r="A567" s="64" t="s">
        <v>896</v>
      </c>
      <c r="B567" s="197">
        <v>255</v>
      </c>
      <c r="C567" s="198">
        <v>10.9</v>
      </c>
      <c r="D567" s="198">
        <v>38.299999999999997</v>
      </c>
      <c r="E567" s="198">
        <v>3.3</v>
      </c>
      <c r="F567" s="198">
        <v>26.5</v>
      </c>
      <c r="G567" s="195">
        <f t="shared" si="32"/>
        <v>2</v>
      </c>
      <c r="H567" s="195">
        <f t="shared" si="33"/>
        <v>4</v>
      </c>
      <c r="I567" s="195">
        <f t="shared" si="34"/>
        <v>1</v>
      </c>
      <c r="J567" s="199">
        <f t="shared" si="35"/>
        <v>71</v>
      </c>
    </row>
    <row r="568" spans="1:10" ht="12.75" customHeight="1" x14ac:dyDescent="0.2">
      <c r="A568" s="64" t="s">
        <v>897</v>
      </c>
      <c r="B568" s="197">
        <v>25</v>
      </c>
      <c r="C568" s="198">
        <v>1.8</v>
      </c>
      <c r="D568" s="198">
        <v>3.8</v>
      </c>
      <c r="E568" s="198">
        <v>0.5</v>
      </c>
      <c r="F568" s="198">
        <v>1.9</v>
      </c>
      <c r="G568" s="195">
        <f t="shared" si="32"/>
        <v>0</v>
      </c>
      <c r="H568" s="195">
        <f t="shared" si="33"/>
        <v>0</v>
      </c>
      <c r="I568" s="195">
        <f t="shared" si="34"/>
        <v>0</v>
      </c>
      <c r="J568" s="199">
        <f t="shared" si="35"/>
        <v>7</v>
      </c>
    </row>
    <row r="569" spans="1:10" ht="12.75" customHeight="1" x14ac:dyDescent="0.2">
      <c r="A569" s="64" t="s">
        <v>898</v>
      </c>
      <c r="B569" s="197">
        <v>22</v>
      </c>
      <c r="C569" s="198">
        <v>0.9</v>
      </c>
      <c r="D569" s="198">
        <v>4.2</v>
      </c>
      <c r="E569" s="198">
        <v>0.30000000000000004</v>
      </c>
      <c r="F569" s="198">
        <v>1.9</v>
      </c>
      <c r="G569" s="195">
        <f t="shared" si="32"/>
        <v>0</v>
      </c>
      <c r="H569" s="195">
        <f t="shared" si="33"/>
        <v>0</v>
      </c>
      <c r="I569" s="195">
        <f t="shared" si="34"/>
        <v>0</v>
      </c>
      <c r="J569" s="199">
        <f t="shared" si="35"/>
        <v>6</v>
      </c>
    </row>
    <row r="570" spans="1:10" ht="12.75" customHeight="1" x14ac:dyDescent="0.2">
      <c r="A570" s="64" t="s">
        <v>899</v>
      </c>
      <c r="B570" s="197">
        <v>22</v>
      </c>
      <c r="C570" s="198">
        <v>0.9</v>
      </c>
      <c r="D570" s="198">
        <v>5</v>
      </c>
      <c r="E570" s="198">
        <v>0.30000000000000004</v>
      </c>
      <c r="F570" s="198">
        <v>0.9</v>
      </c>
      <c r="G570" s="195">
        <f t="shared" si="32"/>
        <v>0</v>
      </c>
      <c r="H570" s="195">
        <f t="shared" si="33"/>
        <v>1</v>
      </c>
      <c r="I570" s="195">
        <f t="shared" si="34"/>
        <v>0</v>
      </c>
      <c r="J570" s="199">
        <f t="shared" si="35"/>
        <v>6</v>
      </c>
    </row>
    <row r="571" spans="1:10" ht="12.75" customHeight="1" x14ac:dyDescent="0.2">
      <c r="A571" s="64" t="s">
        <v>900</v>
      </c>
      <c r="B571" s="197">
        <v>15</v>
      </c>
      <c r="C571" s="198">
        <v>0.8</v>
      </c>
      <c r="D571" s="198">
        <v>1.7000000000000002</v>
      </c>
      <c r="E571" s="198">
        <v>0.60000000000000009</v>
      </c>
      <c r="F571" s="198">
        <v>1.9</v>
      </c>
      <c r="G571" s="195">
        <f t="shared" si="32"/>
        <v>0</v>
      </c>
      <c r="H571" s="195">
        <f t="shared" si="33"/>
        <v>0</v>
      </c>
      <c r="I571" s="195">
        <f t="shared" si="34"/>
        <v>0</v>
      </c>
      <c r="J571" s="199">
        <f t="shared" si="35"/>
        <v>4</v>
      </c>
    </row>
    <row r="572" spans="1:10" ht="12.75" customHeight="1" x14ac:dyDescent="0.2">
      <c r="A572" s="64" t="s">
        <v>901</v>
      </c>
      <c r="B572" s="197">
        <v>41</v>
      </c>
      <c r="C572" s="198">
        <v>0.30000000000000004</v>
      </c>
      <c r="D572" s="198">
        <v>9.5</v>
      </c>
      <c r="E572" s="198">
        <v>0.4</v>
      </c>
      <c r="F572" s="198">
        <v>2.8</v>
      </c>
      <c r="G572" s="195">
        <f t="shared" si="32"/>
        <v>0</v>
      </c>
      <c r="H572" s="195">
        <f t="shared" si="33"/>
        <v>1</v>
      </c>
      <c r="I572" s="195">
        <f t="shared" si="34"/>
        <v>0</v>
      </c>
      <c r="J572" s="199">
        <f t="shared" si="35"/>
        <v>11</v>
      </c>
    </row>
    <row r="573" spans="1:10" ht="12.75" customHeight="1" x14ac:dyDescent="0.2">
      <c r="A573" s="64" t="s">
        <v>902</v>
      </c>
      <c r="B573" s="197">
        <v>27</v>
      </c>
      <c r="C573" s="198">
        <v>0.8</v>
      </c>
      <c r="D573" s="198">
        <v>6.1</v>
      </c>
      <c r="E573" s="198">
        <v>0.1</v>
      </c>
      <c r="F573" s="198">
        <v>2.1</v>
      </c>
      <c r="G573" s="195">
        <f t="shared" si="32"/>
        <v>0</v>
      </c>
      <c r="H573" s="195">
        <f t="shared" si="33"/>
        <v>1</v>
      </c>
      <c r="I573" s="195">
        <f t="shared" si="34"/>
        <v>0</v>
      </c>
      <c r="J573" s="199">
        <f t="shared" si="35"/>
        <v>8</v>
      </c>
    </row>
    <row r="574" spans="1:10" ht="12.75" customHeight="1" x14ac:dyDescent="0.2">
      <c r="A574" s="64" t="s">
        <v>903</v>
      </c>
      <c r="B574" s="197">
        <v>87</v>
      </c>
      <c r="C574" s="198">
        <v>0.4</v>
      </c>
      <c r="D574" s="198">
        <v>22.9</v>
      </c>
      <c r="E574" s="198">
        <v>0</v>
      </c>
      <c r="F574" s="198">
        <v>1</v>
      </c>
      <c r="G574" s="195">
        <f t="shared" si="32"/>
        <v>0</v>
      </c>
      <c r="H574" s="195">
        <f t="shared" si="33"/>
        <v>3</v>
      </c>
      <c r="I574" s="195">
        <f t="shared" si="34"/>
        <v>0</v>
      </c>
      <c r="J574" s="199">
        <f t="shared" si="35"/>
        <v>24</v>
      </c>
    </row>
    <row r="575" spans="1:10" ht="12.75" customHeight="1" x14ac:dyDescent="0.2">
      <c r="A575" s="64" t="s">
        <v>904</v>
      </c>
      <c r="B575" s="197">
        <v>75</v>
      </c>
      <c r="C575" s="198">
        <v>15.4</v>
      </c>
      <c r="D575" s="198">
        <v>0</v>
      </c>
      <c r="E575" s="198">
        <v>1.5</v>
      </c>
      <c r="F575" s="198">
        <v>0</v>
      </c>
      <c r="G575" s="195">
        <f t="shared" si="32"/>
        <v>2</v>
      </c>
      <c r="H575" s="195">
        <f t="shared" si="33"/>
        <v>0</v>
      </c>
      <c r="I575" s="195">
        <f t="shared" si="34"/>
        <v>1</v>
      </c>
      <c r="J575" s="199">
        <f t="shared" si="35"/>
        <v>21</v>
      </c>
    </row>
    <row r="576" spans="1:10" ht="12.75" customHeight="1" x14ac:dyDescent="0.2">
      <c r="A576" s="64" t="s">
        <v>905</v>
      </c>
      <c r="B576" s="197">
        <v>109</v>
      </c>
      <c r="C576" s="198">
        <v>16.899999999999999</v>
      </c>
      <c r="D576" s="198">
        <v>1</v>
      </c>
      <c r="E576" s="198">
        <v>4.2</v>
      </c>
      <c r="F576" s="198">
        <v>0</v>
      </c>
      <c r="G576" s="195">
        <f t="shared" si="32"/>
        <v>2</v>
      </c>
      <c r="H576" s="195">
        <f t="shared" si="33"/>
        <v>0</v>
      </c>
      <c r="I576" s="195">
        <f t="shared" si="34"/>
        <v>1</v>
      </c>
      <c r="J576" s="199">
        <f t="shared" si="35"/>
        <v>30</v>
      </c>
    </row>
    <row r="577" spans="1:10" ht="12.75" customHeight="1" x14ac:dyDescent="0.2">
      <c r="A577" s="64" t="s">
        <v>906</v>
      </c>
      <c r="B577" s="197">
        <v>311</v>
      </c>
      <c r="C577" s="198">
        <v>20.3</v>
      </c>
      <c r="D577" s="198">
        <v>48.1</v>
      </c>
      <c r="E577" s="198">
        <v>4.2</v>
      </c>
      <c r="F577" s="198">
        <v>3.2</v>
      </c>
      <c r="G577" s="195">
        <f t="shared" si="32"/>
        <v>3</v>
      </c>
      <c r="H577" s="195">
        <f t="shared" si="33"/>
        <v>5</v>
      </c>
      <c r="I577" s="195">
        <f t="shared" si="34"/>
        <v>1</v>
      </c>
      <c r="J577" s="199">
        <f t="shared" si="35"/>
        <v>86</v>
      </c>
    </row>
    <row r="578" spans="1:10" ht="12.75" customHeight="1" x14ac:dyDescent="0.2">
      <c r="A578" s="64" t="s">
        <v>907</v>
      </c>
      <c r="B578" s="197">
        <v>99</v>
      </c>
      <c r="C578" s="198">
        <v>16.600000000000001</v>
      </c>
      <c r="D578" s="198">
        <v>5</v>
      </c>
      <c r="E578" s="198">
        <v>1.4</v>
      </c>
      <c r="F578" s="198">
        <v>1</v>
      </c>
      <c r="G578" s="195">
        <f t="shared" si="32"/>
        <v>2</v>
      </c>
      <c r="H578" s="195">
        <f t="shared" si="33"/>
        <v>1</v>
      </c>
      <c r="I578" s="195">
        <f t="shared" si="34"/>
        <v>0</v>
      </c>
      <c r="J578" s="199">
        <f t="shared" si="35"/>
        <v>28</v>
      </c>
    </row>
    <row r="579" spans="1:10" ht="12.75" customHeight="1" x14ac:dyDescent="0.2">
      <c r="A579" s="64" t="s">
        <v>908</v>
      </c>
      <c r="B579" s="197">
        <v>187</v>
      </c>
      <c r="C579" s="198">
        <v>18.399999999999999</v>
      </c>
      <c r="D579" s="198">
        <v>0.30000000000000004</v>
      </c>
      <c r="E579" s="198">
        <v>12.5</v>
      </c>
      <c r="F579" s="198">
        <v>0</v>
      </c>
      <c r="G579" s="195">
        <f t="shared" ref="G579:G642" si="36">ROUND(C579/7,0)</f>
        <v>3</v>
      </c>
      <c r="H579" s="195">
        <f t="shared" ref="H579:H642" si="37">ROUND(D579/9,0)</f>
        <v>0</v>
      </c>
      <c r="I579" s="195">
        <f t="shared" ref="I579:I642" si="38">ROUND(E579/3,0)</f>
        <v>4</v>
      </c>
      <c r="J579" s="199">
        <f t="shared" ref="J579:J642" si="39">ROUND(B579/3.6,0)</f>
        <v>52</v>
      </c>
    </row>
    <row r="580" spans="1:10" ht="12.75" customHeight="1" x14ac:dyDescent="0.2">
      <c r="A580" s="64" t="s">
        <v>909</v>
      </c>
      <c r="B580" s="197">
        <v>138</v>
      </c>
      <c r="C580" s="198">
        <v>22.1</v>
      </c>
      <c r="D580" s="198">
        <v>0</v>
      </c>
      <c r="E580" s="198">
        <v>5.5</v>
      </c>
      <c r="F580" s="198">
        <v>0</v>
      </c>
      <c r="G580" s="195">
        <f t="shared" si="36"/>
        <v>3</v>
      </c>
      <c r="H580" s="195">
        <f t="shared" si="37"/>
        <v>0</v>
      </c>
      <c r="I580" s="195">
        <f t="shared" si="38"/>
        <v>2</v>
      </c>
      <c r="J580" s="199">
        <f t="shared" si="39"/>
        <v>38</v>
      </c>
    </row>
    <row r="581" spans="1:10" ht="12.75" customHeight="1" x14ac:dyDescent="0.2">
      <c r="A581" s="64" t="s">
        <v>910</v>
      </c>
      <c r="B581" s="197">
        <v>567</v>
      </c>
      <c r="C581" s="198">
        <v>29.6</v>
      </c>
      <c r="D581" s="198">
        <v>5</v>
      </c>
      <c r="E581" s="198">
        <v>47.8</v>
      </c>
      <c r="F581" s="198">
        <v>1.9</v>
      </c>
      <c r="G581" s="195">
        <f t="shared" si="36"/>
        <v>4</v>
      </c>
      <c r="H581" s="195">
        <f t="shared" si="37"/>
        <v>1</v>
      </c>
      <c r="I581" s="195">
        <f t="shared" si="38"/>
        <v>16</v>
      </c>
      <c r="J581" s="199">
        <f t="shared" si="39"/>
        <v>158</v>
      </c>
    </row>
    <row r="582" spans="1:10" ht="12.75" customHeight="1" x14ac:dyDescent="0.2">
      <c r="A582" s="64" t="s">
        <v>911</v>
      </c>
      <c r="B582" s="197">
        <v>53</v>
      </c>
      <c r="C582" s="198">
        <v>5.8</v>
      </c>
      <c r="D582" s="198">
        <v>6.8</v>
      </c>
      <c r="E582" s="198">
        <v>0.8</v>
      </c>
      <c r="F582" s="198">
        <v>9.6999999999999993</v>
      </c>
      <c r="G582" s="195">
        <f t="shared" si="36"/>
        <v>1</v>
      </c>
      <c r="H582" s="195">
        <f t="shared" si="37"/>
        <v>1</v>
      </c>
      <c r="I582" s="195">
        <f t="shared" si="38"/>
        <v>0</v>
      </c>
      <c r="J582" s="199">
        <f t="shared" si="39"/>
        <v>15</v>
      </c>
    </row>
    <row r="583" spans="1:10" ht="12.75" customHeight="1" x14ac:dyDescent="0.2">
      <c r="A583" s="64" t="s">
        <v>912</v>
      </c>
      <c r="B583" s="197">
        <v>53</v>
      </c>
      <c r="C583" s="198">
        <v>5.8</v>
      </c>
      <c r="D583" s="198">
        <v>6.8</v>
      </c>
      <c r="E583" s="198">
        <v>0.8</v>
      </c>
      <c r="F583" s="198">
        <v>9.6999999999999993</v>
      </c>
      <c r="G583" s="195">
        <f t="shared" si="36"/>
        <v>1</v>
      </c>
      <c r="H583" s="195">
        <f t="shared" si="37"/>
        <v>1</v>
      </c>
      <c r="I583" s="195">
        <f t="shared" si="38"/>
        <v>0</v>
      </c>
      <c r="J583" s="199">
        <f t="shared" si="39"/>
        <v>15</v>
      </c>
    </row>
    <row r="584" spans="1:10" ht="12.75" customHeight="1" x14ac:dyDescent="0.2">
      <c r="A584" s="64" t="s">
        <v>913</v>
      </c>
      <c r="B584" s="197">
        <v>54</v>
      </c>
      <c r="C584" s="198">
        <v>5.7</v>
      </c>
      <c r="D584" s="198">
        <v>7.5</v>
      </c>
      <c r="E584" s="198">
        <v>0.4</v>
      </c>
      <c r="F584" s="198">
        <v>7.8</v>
      </c>
      <c r="G584" s="195">
        <f t="shared" si="36"/>
        <v>1</v>
      </c>
      <c r="H584" s="195">
        <f t="shared" si="37"/>
        <v>1</v>
      </c>
      <c r="I584" s="195">
        <f t="shared" si="38"/>
        <v>0</v>
      </c>
      <c r="J584" s="199">
        <f t="shared" si="39"/>
        <v>15</v>
      </c>
    </row>
    <row r="585" spans="1:10" ht="12.75" customHeight="1" x14ac:dyDescent="0.2">
      <c r="A585" s="64" t="s">
        <v>914</v>
      </c>
      <c r="B585" s="197">
        <v>76</v>
      </c>
      <c r="C585" s="198">
        <v>7</v>
      </c>
      <c r="D585" s="198">
        <v>12.4</v>
      </c>
      <c r="E585" s="198">
        <v>0.2</v>
      </c>
      <c r="F585" s="198">
        <v>5.2</v>
      </c>
      <c r="G585" s="195">
        <f t="shared" si="36"/>
        <v>1</v>
      </c>
      <c r="H585" s="195">
        <f t="shared" si="37"/>
        <v>1</v>
      </c>
      <c r="I585" s="195">
        <f t="shared" si="38"/>
        <v>0</v>
      </c>
      <c r="J585" s="199">
        <f t="shared" si="39"/>
        <v>21</v>
      </c>
    </row>
    <row r="586" spans="1:10" ht="12.75" customHeight="1" x14ac:dyDescent="0.2">
      <c r="A586" s="64" t="s">
        <v>915</v>
      </c>
      <c r="B586" s="197">
        <v>306</v>
      </c>
      <c r="C586" s="198">
        <v>21.7</v>
      </c>
      <c r="D586" s="198">
        <v>53.6</v>
      </c>
      <c r="E586" s="198">
        <v>2</v>
      </c>
      <c r="F586" s="198">
        <v>15.7</v>
      </c>
      <c r="G586" s="195">
        <f t="shared" si="36"/>
        <v>3</v>
      </c>
      <c r="H586" s="195">
        <f t="shared" si="37"/>
        <v>6</v>
      </c>
      <c r="I586" s="195">
        <f t="shared" si="38"/>
        <v>1</v>
      </c>
      <c r="J586" s="199">
        <f t="shared" si="39"/>
        <v>85</v>
      </c>
    </row>
    <row r="587" spans="1:10" ht="12.75" customHeight="1" x14ac:dyDescent="0.2">
      <c r="A587" s="64" t="s">
        <v>916</v>
      </c>
      <c r="B587" s="197">
        <v>390</v>
      </c>
      <c r="C587" s="198">
        <v>12.8</v>
      </c>
      <c r="D587" s="198">
        <v>16.399999999999999</v>
      </c>
      <c r="E587" s="198">
        <v>32.6</v>
      </c>
      <c r="F587" s="198">
        <v>1.5</v>
      </c>
      <c r="G587" s="195">
        <f t="shared" si="36"/>
        <v>2</v>
      </c>
      <c r="H587" s="195">
        <f t="shared" si="37"/>
        <v>2</v>
      </c>
      <c r="I587" s="195">
        <f t="shared" si="38"/>
        <v>11</v>
      </c>
      <c r="J587" s="199">
        <f t="shared" si="39"/>
        <v>108</v>
      </c>
    </row>
    <row r="588" spans="1:10" ht="12.75" customHeight="1" x14ac:dyDescent="0.2">
      <c r="A588" s="64" t="s">
        <v>917</v>
      </c>
      <c r="B588" s="197">
        <v>577</v>
      </c>
      <c r="C588" s="198">
        <v>20.6</v>
      </c>
      <c r="D588" s="198">
        <v>14</v>
      </c>
      <c r="E588" s="198">
        <v>48.4</v>
      </c>
      <c r="F588" s="198">
        <v>10.8</v>
      </c>
      <c r="G588" s="195">
        <f t="shared" si="36"/>
        <v>3</v>
      </c>
      <c r="H588" s="195">
        <f t="shared" si="37"/>
        <v>2</v>
      </c>
      <c r="I588" s="195">
        <f t="shared" si="38"/>
        <v>16</v>
      </c>
      <c r="J588" s="199">
        <f t="shared" si="39"/>
        <v>160</v>
      </c>
    </row>
    <row r="589" spans="1:10" ht="12.75" customHeight="1" x14ac:dyDescent="0.2">
      <c r="A589" s="64" t="s">
        <v>918</v>
      </c>
      <c r="B589" s="197">
        <v>601</v>
      </c>
      <c r="C589" s="198">
        <v>17.899999999999999</v>
      </c>
      <c r="D589" s="198">
        <v>8.1999999999999993</v>
      </c>
      <c r="E589" s="198">
        <v>55.4</v>
      </c>
      <c r="F589" s="198">
        <v>6.1</v>
      </c>
      <c r="G589" s="195">
        <f t="shared" si="36"/>
        <v>3</v>
      </c>
      <c r="H589" s="195">
        <f t="shared" si="37"/>
        <v>1</v>
      </c>
      <c r="I589" s="195">
        <f t="shared" si="38"/>
        <v>18</v>
      </c>
      <c r="J589" s="199">
        <f t="shared" si="39"/>
        <v>167</v>
      </c>
    </row>
    <row r="590" spans="1:10" ht="12.75" customHeight="1" x14ac:dyDescent="0.2">
      <c r="A590" s="64" t="s">
        <v>919</v>
      </c>
      <c r="B590" s="197">
        <v>247</v>
      </c>
      <c r="C590" s="198">
        <v>4</v>
      </c>
      <c r="D590" s="198">
        <v>51.9</v>
      </c>
      <c r="E590" s="198">
        <v>4</v>
      </c>
      <c r="F590" s="198">
        <v>3.1</v>
      </c>
      <c r="G590" s="195">
        <f t="shared" si="36"/>
        <v>1</v>
      </c>
      <c r="H590" s="195">
        <f t="shared" si="37"/>
        <v>6</v>
      </c>
      <c r="I590" s="195">
        <f t="shared" si="38"/>
        <v>1</v>
      </c>
      <c r="J590" s="199">
        <f t="shared" si="39"/>
        <v>69</v>
      </c>
    </row>
    <row r="591" spans="1:10" ht="12.75" customHeight="1" x14ac:dyDescent="0.2">
      <c r="A591" s="64" t="s">
        <v>920</v>
      </c>
      <c r="B591" s="197">
        <v>271</v>
      </c>
      <c r="C591" s="198">
        <v>5.6</v>
      </c>
      <c r="D591" s="198">
        <v>52.9</v>
      </c>
      <c r="E591" s="198">
        <v>5.6</v>
      </c>
      <c r="F591" s="198">
        <v>3.8</v>
      </c>
      <c r="G591" s="195">
        <f t="shared" si="36"/>
        <v>1</v>
      </c>
      <c r="H591" s="195">
        <f t="shared" si="37"/>
        <v>6</v>
      </c>
      <c r="I591" s="195">
        <f t="shared" si="38"/>
        <v>2</v>
      </c>
      <c r="J591" s="199">
        <f t="shared" si="39"/>
        <v>75</v>
      </c>
    </row>
    <row r="592" spans="1:10" ht="12.75" customHeight="1" x14ac:dyDescent="0.2">
      <c r="A592" s="64" t="s">
        <v>921</v>
      </c>
      <c r="B592" s="197">
        <v>183</v>
      </c>
      <c r="C592" s="198">
        <v>4.4000000000000004</v>
      </c>
      <c r="D592" s="198">
        <v>40.799999999999997</v>
      </c>
      <c r="E592" s="198">
        <v>1.4</v>
      </c>
      <c r="F592" s="198">
        <v>1.3</v>
      </c>
      <c r="G592" s="195">
        <f t="shared" si="36"/>
        <v>1</v>
      </c>
      <c r="H592" s="195">
        <f t="shared" si="37"/>
        <v>5</v>
      </c>
      <c r="I592" s="195">
        <f t="shared" si="38"/>
        <v>0</v>
      </c>
      <c r="J592" s="199">
        <f t="shared" si="39"/>
        <v>51</v>
      </c>
    </row>
    <row r="593" spans="1:10" ht="12.75" customHeight="1" x14ac:dyDescent="0.2">
      <c r="A593" s="64" t="s">
        <v>922</v>
      </c>
      <c r="B593" s="197">
        <v>401</v>
      </c>
      <c r="C593" s="198">
        <v>11.1</v>
      </c>
      <c r="D593" s="198">
        <v>71</v>
      </c>
      <c r="E593" s="198">
        <v>8.1</v>
      </c>
      <c r="F593" s="198">
        <v>0</v>
      </c>
      <c r="G593" s="195">
        <f t="shared" si="36"/>
        <v>2</v>
      </c>
      <c r="H593" s="195">
        <f t="shared" si="37"/>
        <v>8</v>
      </c>
      <c r="I593" s="195">
        <f t="shared" si="38"/>
        <v>3</v>
      </c>
      <c r="J593" s="199">
        <f t="shared" si="39"/>
        <v>111</v>
      </c>
    </row>
    <row r="594" spans="1:10" ht="12.75" customHeight="1" x14ac:dyDescent="0.2">
      <c r="A594" s="64" t="s">
        <v>923</v>
      </c>
      <c r="B594" s="197">
        <v>414</v>
      </c>
      <c r="C594" s="198">
        <v>11.7</v>
      </c>
      <c r="D594" s="198">
        <v>70</v>
      </c>
      <c r="E594" s="198">
        <v>9.6999999999999993</v>
      </c>
      <c r="F594" s="198">
        <v>0</v>
      </c>
      <c r="G594" s="195">
        <f t="shared" si="36"/>
        <v>2</v>
      </c>
      <c r="H594" s="195">
        <f t="shared" si="37"/>
        <v>8</v>
      </c>
      <c r="I594" s="195">
        <f t="shared" si="38"/>
        <v>3</v>
      </c>
      <c r="J594" s="199">
        <f t="shared" si="39"/>
        <v>115</v>
      </c>
    </row>
    <row r="595" spans="1:10" ht="12.75" customHeight="1" x14ac:dyDescent="0.2">
      <c r="A595" s="64" t="s">
        <v>924</v>
      </c>
      <c r="B595" s="197">
        <v>72.5</v>
      </c>
      <c r="C595" s="198">
        <v>2</v>
      </c>
      <c r="D595" s="198">
        <v>15</v>
      </c>
      <c r="E595" s="198">
        <v>0.5</v>
      </c>
      <c r="F595" s="198">
        <v>0</v>
      </c>
      <c r="G595" s="195">
        <f t="shared" si="36"/>
        <v>0</v>
      </c>
      <c r="H595" s="195">
        <f t="shared" si="37"/>
        <v>2</v>
      </c>
      <c r="I595" s="195">
        <f t="shared" si="38"/>
        <v>0</v>
      </c>
      <c r="J595" s="199">
        <f t="shared" si="39"/>
        <v>20</v>
      </c>
    </row>
    <row r="596" spans="1:10" ht="12.75" customHeight="1" x14ac:dyDescent="0.2">
      <c r="A596" s="64" t="s">
        <v>925</v>
      </c>
      <c r="B596" s="197">
        <v>193</v>
      </c>
      <c r="C596" s="198">
        <v>20.3</v>
      </c>
      <c r="D596" s="198">
        <v>0</v>
      </c>
      <c r="E596" s="198">
        <v>12.4</v>
      </c>
      <c r="F596" s="198">
        <v>0</v>
      </c>
      <c r="G596" s="195">
        <f t="shared" si="36"/>
        <v>3</v>
      </c>
      <c r="H596" s="195">
        <f t="shared" si="37"/>
        <v>0</v>
      </c>
      <c r="I596" s="195">
        <f t="shared" si="38"/>
        <v>4</v>
      </c>
      <c r="J596" s="199">
        <f t="shared" si="39"/>
        <v>54</v>
      </c>
    </row>
    <row r="597" spans="1:10" ht="12.75" customHeight="1" x14ac:dyDescent="0.2">
      <c r="A597" s="64" t="s">
        <v>926</v>
      </c>
      <c r="B597" s="197">
        <v>130</v>
      </c>
      <c r="C597" s="198">
        <v>17.899999999999999</v>
      </c>
      <c r="D597" s="198">
        <v>0</v>
      </c>
      <c r="E597" s="198">
        <v>6.5</v>
      </c>
      <c r="F597" s="198">
        <v>0</v>
      </c>
      <c r="G597" s="195">
        <f t="shared" si="36"/>
        <v>3</v>
      </c>
      <c r="H597" s="195">
        <f t="shared" si="37"/>
        <v>0</v>
      </c>
      <c r="I597" s="195">
        <f t="shared" si="38"/>
        <v>2</v>
      </c>
      <c r="J597" s="199">
        <f t="shared" si="39"/>
        <v>36</v>
      </c>
    </row>
    <row r="598" spans="1:10" ht="12.75" customHeight="1" x14ac:dyDescent="0.2">
      <c r="A598" s="64" t="s">
        <v>927</v>
      </c>
      <c r="B598" s="197">
        <v>122</v>
      </c>
      <c r="C598" s="198">
        <v>20.5</v>
      </c>
      <c r="D598" s="198">
        <v>0</v>
      </c>
      <c r="E598" s="198">
        <v>4.5</v>
      </c>
      <c r="F598" s="198">
        <v>0</v>
      </c>
      <c r="G598" s="195">
        <f t="shared" si="36"/>
        <v>3</v>
      </c>
      <c r="H598" s="195">
        <f t="shared" si="37"/>
        <v>0</v>
      </c>
      <c r="I598" s="195">
        <f t="shared" si="38"/>
        <v>2</v>
      </c>
      <c r="J598" s="199">
        <f t="shared" si="39"/>
        <v>34</v>
      </c>
    </row>
    <row r="599" spans="1:10" ht="12.75" customHeight="1" x14ac:dyDescent="0.2">
      <c r="A599" s="64" t="s">
        <v>928</v>
      </c>
      <c r="B599" s="197">
        <v>175</v>
      </c>
      <c r="C599" s="198">
        <v>19.100000000000001</v>
      </c>
      <c r="D599" s="198">
        <v>0</v>
      </c>
      <c r="E599" s="198">
        <v>11</v>
      </c>
      <c r="F599" s="198">
        <v>0</v>
      </c>
      <c r="G599" s="195">
        <f t="shared" si="36"/>
        <v>3</v>
      </c>
      <c r="H599" s="195">
        <f t="shared" si="37"/>
        <v>0</v>
      </c>
      <c r="I599" s="195">
        <f t="shared" si="38"/>
        <v>4</v>
      </c>
      <c r="J599" s="199">
        <f t="shared" si="39"/>
        <v>49</v>
      </c>
    </row>
    <row r="600" spans="1:10" ht="12.75" customHeight="1" x14ac:dyDescent="0.2">
      <c r="A600" s="64" t="s">
        <v>323</v>
      </c>
      <c r="B600" s="197">
        <v>97</v>
      </c>
      <c r="C600" s="198">
        <v>22.2</v>
      </c>
      <c r="D600" s="198">
        <v>0</v>
      </c>
      <c r="E600" s="198">
        <v>0.9</v>
      </c>
      <c r="F600" s="198">
        <v>0</v>
      </c>
      <c r="G600" s="195">
        <f t="shared" si="36"/>
        <v>3</v>
      </c>
      <c r="H600" s="195">
        <f t="shared" si="37"/>
        <v>0</v>
      </c>
      <c r="I600" s="195">
        <f t="shared" si="38"/>
        <v>0</v>
      </c>
      <c r="J600" s="199">
        <f t="shared" si="39"/>
        <v>27</v>
      </c>
    </row>
    <row r="601" spans="1:10" ht="12.75" customHeight="1" x14ac:dyDescent="0.2">
      <c r="A601" s="64" t="s">
        <v>929</v>
      </c>
      <c r="B601" s="197">
        <v>196</v>
      </c>
      <c r="C601" s="198">
        <v>13.9</v>
      </c>
      <c r="D601" s="198">
        <v>0.1</v>
      </c>
      <c r="E601" s="198">
        <v>15.6</v>
      </c>
      <c r="F601" s="198">
        <v>0</v>
      </c>
      <c r="G601" s="195">
        <f t="shared" si="36"/>
        <v>2</v>
      </c>
      <c r="H601" s="195">
        <f t="shared" si="37"/>
        <v>0</v>
      </c>
      <c r="I601" s="195">
        <f t="shared" si="38"/>
        <v>5</v>
      </c>
      <c r="J601" s="199">
        <f t="shared" si="39"/>
        <v>54</v>
      </c>
    </row>
    <row r="602" spans="1:10" ht="12.75" customHeight="1" x14ac:dyDescent="0.2">
      <c r="A602" s="64" t="s">
        <v>930</v>
      </c>
      <c r="B602" s="197">
        <v>112.18</v>
      </c>
      <c r="C602" s="198">
        <v>8.2219999999999995</v>
      </c>
      <c r="D602" s="198">
        <v>11.36</v>
      </c>
      <c r="E602" s="198">
        <v>4.0579999999999998</v>
      </c>
      <c r="F602" s="198">
        <v>1.6473524692458499</v>
      </c>
      <c r="G602" s="195">
        <f t="shared" si="36"/>
        <v>1</v>
      </c>
      <c r="H602" s="195">
        <f t="shared" si="37"/>
        <v>1</v>
      </c>
      <c r="I602" s="195">
        <f t="shared" si="38"/>
        <v>1</v>
      </c>
      <c r="J602" s="199">
        <f t="shared" si="39"/>
        <v>31</v>
      </c>
    </row>
    <row r="603" spans="1:10" ht="12.75" customHeight="1" x14ac:dyDescent="0.2">
      <c r="A603" s="64" t="s">
        <v>931</v>
      </c>
      <c r="B603" s="197">
        <v>57</v>
      </c>
      <c r="C603" s="198">
        <v>10.6</v>
      </c>
      <c r="D603" s="198">
        <v>1.4</v>
      </c>
      <c r="E603" s="198">
        <v>1</v>
      </c>
      <c r="F603" s="198">
        <v>0</v>
      </c>
      <c r="G603" s="195">
        <f t="shared" si="36"/>
        <v>2</v>
      </c>
      <c r="H603" s="195">
        <f t="shared" si="37"/>
        <v>0</v>
      </c>
      <c r="I603" s="195">
        <f t="shared" si="38"/>
        <v>0</v>
      </c>
      <c r="J603" s="199">
        <f t="shared" si="39"/>
        <v>16</v>
      </c>
    </row>
    <row r="604" spans="1:10" ht="12.75" customHeight="1" x14ac:dyDescent="0.2">
      <c r="A604" s="64" t="s">
        <v>932</v>
      </c>
      <c r="B604" s="197">
        <v>51</v>
      </c>
      <c r="C604" s="198">
        <v>12.4</v>
      </c>
      <c r="D604" s="198">
        <v>0</v>
      </c>
      <c r="E604" s="198">
        <v>0.2</v>
      </c>
      <c r="F604" s="198">
        <v>0</v>
      </c>
      <c r="G604" s="195">
        <f t="shared" si="36"/>
        <v>2</v>
      </c>
      <c r="H604" s="195">
        <f t="shared" si="37"/>
        <v>0</v>
      </c>
      <c r="I604" s="195">
        <f t="shared" si="38"/>
        <v>0</v>
      </c>
      <c r="J604" s="199">
        <f t="shared" si="39"/>
        <v>14</v>
      </c>
    </row>
    <row r="605" spans="1:10" ht="12.75" customHeight="1" x14ac:dyDescent="0.2">
      <c r="A605" s="64" t="s">
        <v>933</v>
      </c>
      <c r="B605" s="197">
        <v>17</v>
      </c>
      <c r="C605" s="198">
        <v>1.2</v>
      </c>
      <c r="D605" s="198">
        <v>2.8</v>
      </c>
      <c r="E605" s="198">
        <v>0.2</v>
      </c>
      <c r="F605" s="198">
        <v>1.1000000000000001</v>
      </c>
      <c r="G605" s="195">
        <f t="shared" si="36"/>
        <v>0</v>
      </c>
      <c r="H605" s="195">
        <f t="shared" si="37"/>
        <v>0</v>
      </c>
      <c r="I605" s="195">
        <f t="shared" si="38"/>
        <v>0</v>
      </c>
      <c r="J605" s="199">
        <f t="shared" si="39"/>
        <v>5</v>
      </c>
    </row>
    <row r="606" spans="1:10" ht="12.75" customHeight="1" x14ac:dyDescent="0.2">
      <c r="A606" s="64" t="s">
        <v>934</v>
      </c>
      <c r="B606" s="197">
        <v>19</v>
      </c>
      <c r="C606" s="198">
        <v>1</v>
      </c>
      <c r="D606" s="198">
        <v>3.5</v>
      </c>
      <c r="E606" s="198">
        <v>0.2</v>
      </c>
      <c r="F606" s="198">
        <v>0.9</v>
      </c>
      <c r="G606" s="195">
        <f t="shared" si="36"/>
        <v>0</v>
      </c>
      <c r="H606" s="195">
        <f t="shared" si="37"/>
        <v>0</v>
      </c>
      <c r="I606" s="195">
        <f t="shared" si="38"/>
        <v>0</v>
      </c>
      <c r="J606" s="199">
        <f t="shared" si="39"/>
        <v>5</v>
      </c>
    </row>
    <row r="607" spans="1:10" ht="12.75" customHeight="1" x14ac:dyDescent="0.2">
      <c r="A607" s="64" t="s">
        <v>935</v>
      </c>
      <c r="B607" s="197">
        <v>258</v>
      </c>
      <c r="C607" s="198">
        <v>14.1</v>
      </c>
      <c r="D607" s="198">
        <v>43.5</v>
      </c>
      <c r="E607" s="198">
        <v>3</v>
      </c>
      <c r="F607" s="198">
        <v>12.3</v>
      </c>
      <c r="G607" s="195">
        <f t="shared" si="36"/>
        <v>2</v>
      </c>
      <c r="H607" s="195">
        <f t="shared" si="37"/>
        <v>5</v>
      </c>
      <c r="I607" s="195">
        <f t="shared" si="38"/>
        <v>1</v>
      </c>
      <c r="J607" s="199">
        <f t="shared" si="39"/>
        <v>72</v>
      </c>
    </row>
    <row r="608" spans="1:10" ht="12.75" customHeight="1" x14ac:dyDescent="0.2">
      <c r="A608" s="64" t="s">
        <v>936</v>
      </c>
      <c r="B608" s="197">
        <v>213</v>
      </c>
      <c r="C608" s="198">
        <v>5.0999999999999996</v>
      </c>
      <c r="D608" s="198">
        <v>17.5</v>
      </c>
      <c r="E608" s="198">
        <v>14.1</v>
      </c>
      <c r="F608" s="198">
        <v>5.8</v>
      </c>
      <c r="G608" s="195">
        <f t="shared" si="36"/>
        <v>1</v>
      </c>
      <c r="H608" s="195">
        <f t="shared" si="37"/>
        <v>2</v>
      </c>
      <c r="I608" s="195">
        <f t="shared" si="38"/>
        <v>5</v>
      </c>
      <c r="J608" s="199">
        <f t="shared" si="39"/>
        <v>59</v>
      </c>
    </row>
    <row r="609" spans="1:10" ht="12.75" customHeight="1" x14ac:dyDescent="0.2">
      <c r="A609" s="64" t="s">
        <v>937</v>
      </c>
      <c r="B609" s="197">
        <v>21</v>
      </c>
      <c r="C609" s="198">
        <v>1.2</v>
      </c>
      <c r="D609" s="198">
        <v>3</v>
      </c>
      <c r="E609" s="198">
        <v>0.5</v>
      </c>
      <c r="F609" s="198">
        <v>0.9</v>
      </c>
      <c r="G609" s="195">
        <f t="shared" si="36"/>
        <v>0</v>
      </c>
      <c r="H609" s="195">
        <f t="shared" si="37"/>
        <v>0</v>
      </c>
      <c r="I609" s="195">
        <f t="shared" si="38"/>
        <v>0</v>
      </c>
      <c r="J609" s="199">
        <f t="shared" si="39"/>
        <v>6</v>
      </c>
    </row>
    <row r="610" spans="1:10" ht="12.75" customHeight="1" x14ac:dyDescent="0.2">
      <c r="A610" s="64" t="s">
        <v>938</v>
      </c>
      <c r="B610" s="197">
        <v>50</v>
      </c>
      <c r="C610" s="198">
        <v>0.9</v>
      </c>
      <c r="D610" s="198">
        <v>11.4</v>
      </c>
      <c r="E610" s="198">
        <v>0.4</v>
      </c>
      <c r="F610" s="198">
        <v>2.2999999999999998</v>
      </c>
      <c r="G610" s="195">
        <f t="shared" si="36"/>
        <v>0</v>
      </c>
      <c r="H610" s="195">
        <f t="shared" si="37"/>
        <v>1</v>
      </c>
      <c r="I610" s="195">
        <f t="shared" si="38"/>
        <v>0</v>
      </c>
      <c r="J610" s="199">
        <f t="shared" si="39"/>
        <v>14</v>
      </c>
    </row>
    <row r="611" spans="1:10" ht="12.75" customHeight="1" x14ac:dyDescent="0.2">
      <c r="A611" s="64" t="s">
        <v>939</v>
      </c>
      <c r="B611" s="197">
        <v>71</v>
      </c>
      <c r="C611" s="198">
        <v>4.4000000000000004</v>
      </c>
      <c r="D611" s="198">
        <v>16.399999999999999</v>
      </c>
      <c r="E611" s="198">
        <v>0.60000000000000009</v>
      </c>
      <c r="F611" s="198">
        <v>2.5</v>
      </c>
      <c r="G611" s="195">
        <f t="shared" si="36"/>
        <v>1</v>
      </c>
      <c r="H611" s="195">
        <f t="shared" si="37"/>
        <v>2</v>
      </c>
      <c r="I611" s="195">
        <f t="shared" si="38"/>
        <v>0</v>
      </c>
      <c r="J611" s="199">
        <f t="shared" si="39"/>
        <v>20</v>
      </c>
    </row>
    <row r="612" spans="1:10" ht="12.75" customHeight="1" x14ac:dyDescent="0.2">
      <c r="A612" s="64" t="s">
        <v>940</v>
      </c>
      <c r="B612" s="197">
        <v>96</v>
      </c>
      <c r="C612" s="198">
        <v>3.9</v>
      </c>
      <c r="D612" s="198">
        <v>20.399999999999999</v>
      </c>
      <c r="E612" s="198">
        <v>0.4</v>
      </c>
      <c r="F612" s="198">
        <v>2</v>
      </c>
      <c r="G612" s="195">
        <f t="shared" si="36"/>
        <v>1</v>
      </c>
      <c r="H612" s="195">
        <f t="shared" si="37"/>
        <v>2</v>
      </c>
      <c r="I612" s="195">
        <f t="shared" si="38"/>
        <v>0</v>
      </c>
      <c r="J612" s="199">
        <f t="shared" si="39"/>
        <v>27</v>
      </c>
    </row>
    <row r="613" spans="1:10" ht="12.75" customHeight="1" x14ac:dyDescent="0.2">
      <c r="A613" s="64" t="s">
        <v>941</v>
      </c>
      <c r="B613" s="197">
        <v>26</v>
      </c>
      <c r="C613" s="198">
        <v>0.60000000000000009</v>
      </c>
      <c r="D613" s="198">
        <v>6.2</v>
      </c>
      <c r="E613" s="198">
        <v>0</v>
      </c>
      <c r="F613" s="198">
        <v>1.6</v>
      </c>
      <c r="G613" s="195">
        <f t="shared" si="36"/>
        <v>0</v>
      </c>
      <c r="H613" s="195">
        <f t="shared" si="37"/>
        <v>1</v>
      </c>
      <c r="I613" s="195">
        <f t="shared" si="38"/>
        <v>0</v>
      </c>
      <c r="J613" s="199">
        <f t="shared" si="39"/>
        <v>7</v>
      </c>
    </row>
    <row r="614" spans="1:10" ht="12.75" customHeight="1" x14ac:dyDescent="0.2">
      <c r="A614" s="64" t="s">
        <v>942</v>
      </c>
      <c r="B614" s="197">
        <v>30</v>
      </c>
      <c r="C614" s="198">
        <v>0.60000000000000009</v>
      </c>
      <c r="D614" s="198">
        <v>7.7</v>
      </c>
      <c r="E614" s="198">
        <v>0.1</v>
      </c>
      <c r="F614" s="198">
        <v>1.6</v>
      </c>
      <c r="G614" s="195">
        <f t="shared" si="36"/>
        <v>0</v>
      </c>
      <c r="H614" s="195">
        <f t="shared" si="37"/>
        <v>1</v>
      </c>
      <c r="I614" s="195">
        <f t="shared" si="38"/>
        <v>0</v>
      </c>
      <c r="J614" s="199">
        <f t="shared" si="39"/>
        <v>8</v>
      </c>
    </row>
    <row r="615" spans="1:10" ht="12.75" customHeight="1" x14ac:dyDescent="0.2">
      <c r="A615" s="64" t="s">
        <v>943</v>
      </c>
      <c r="B615" s="197">
        <v>383</v>
      </c>
      <c r="C615" s="198">
        <v>12.7</v>
      </c>
      <c r="D615" s="198">
        <v>76.7</v>
      </c>
      <c r="E615" s="198">
        <v>5</v>
      </c>
      <c r="F615" s="198">
        <v>2.2000000000000002</v>
      </c>
      <c r="G615" s="195">
        <f t="shared" si="36"/>
        <v>2</v>
      </c>
      <c r="H615" s="195">
        <f t="shared" si="37"/>
        <v>9</v>
      </c>
      <c r="I615" s="195">
        <f t="shared" si="38"/>
        <v>2</v>
      </c>
      <c r="J615" s="199">
        <f t="shared" si="39"/>
        <v>106</v>
      </c>
    </row>
    <row r="616" spans="1:10" ht="12.75" customHeight="1" x14ac:dyDescent="0.2">
      <c r="A616" s="64" t="s">
        <v>944</v>
      </c>
      <c r="B616" s="197">
        <v>29</v>
      </c>
      <c r="C616" s="198">
        <v>2.1</v>
      </c>
      <c r="D616" s="198">
        <v>5.2</v>
      </c>
      <c r="E616" s="198">
        <v>0.1</v>
      </c>
      <c r="F616" s="198">
        <v>2.9</v>
      </c>
      <c r="G616" s="195">
        <f t="shared" si="36"/>
        <v>0</v>
      </c>
      <c r="H616" s="195">
        <f t="shared" si="37"/>
        <v>1</v>
      </c>
      <c r="I616" s="195">
        <f t="shared" si="38"/>
        <v>0</v>
      </c>
      <c r="J616" s="199">
        <f t="shared" si="39"/>
        <v>8</v>
      </c>
    </row>
    <row r="617" spans="1:10" ht="12.75" customHeight="1" x14ac:dyDescent="0.2">
      <c r="A617" s="64" t="s">
        <v>945</v>
      </c>
      <c r="B617" s="197">
        <v>157</v>
      </c>
      <c r="C617" s="198">
        <v>0.1</v>
      </c>
      <c r="D617" s="198">
        <v>12</v>
      </c>
      <c r="E617" s="198">
        <v>0</v>
      </c>
      <c r="F617" s="198">
        <v>0</v>
      </c>
      <c r="G617" s="195">
        <f t="shared" si="36"/>
        <v>0</v>
      </c>
      <c r="H617" s="195">
        <f t="shared" si="37"/>
        <v>1</v>
      </c>
      <c r="I617" s="195">
        <f t="shared" si="38"/>
        <v>0</v>
      </c>
      <c r="J617" s="199">
        <f t="shared" si="39"/>
        <v>44</v>
      </c>
    </row>
    <row r="618" spans="1:10" ht="12.75" customHeight="1" x14ac:dyDescent="0.2">
      <c r="A618" s="64" t="s">
        <v>946</v>
      </c>
      <c r="B618" s="197">
        <v>20</v>
      </c>
      <c r="C618" s="198">
        <v>3.7</v>
      </c>
      <c r="D618" s="198">
        <v>0</v>
      </c>
      <c r="E618" s="198">
        <v>0.60000000000000009</v>
      </c>
      <c r="F618" s="198">
        <v>5.6</v>
      </c>
      <c r="G618" s="195">
        <f t="shared" si="36"/>
        <v>1</v>
      </c>
      <c r="H618" s="195">
        <f t="shared" si="37"/>
        <v>0</v>
      </c>
      <c r="I618" s="195">
        <f t="shared" si="38"/>
        <v>0</v>
      </c>
      <c r="J618" s="199">
        <f t="shared" si="39"/>
        <v>6</v>
      </c>
    </row>
    <row r="619" spans="1:10" ht="12.75" customHeight="1" x14ac:dyDescent="0.2">
      <c r="A619" s="64" t="s">
        <v>947</v>
      </c>
      <c r="B619" s="197">
        <v>181</v>
      </c>
      <c r="C619" s="198">
        <v>15.8</v>
      </c>
      <c r="D619" s="198">
        <v>14.5</v>
      </c>
      <c r="E619" s="198">
        <v>7</v>
      </c>
      <c r="F619" s="198">
        <v>44.7</v>
      </c>
      <c r="G619" s="195">
        <f t="shared" si="36"/>
        <v>2</v>
      </c>
      <c r="H619" s="195">
        <f t="shared" si="37"/>
        <v>2</v>
      </c>
      <c r="I619" s="195">
        <f t="shared" si="38"/>
        <v>2</v>
      </c>
      <c r="J619" s="199">
        <f t="shared" si="39"/>
        <v>50</v>
      </c>
    </row>
    <row r="620" spans="1:10" ht="12.75" customHeight="1" x14ac:dyDescent="0.2">
      <c r="A620" s="64" t="s">
        <v>948</v>
      </c>
      <c r="B620" s="197">
        <v>254</v>
      </c>
      <c r="C620" s="198">
        <v>14.2</v>
      </c>
      <c r="D620" s="198">
        <v>2</v>
      </c>
      <c r="E620" s="198">
        <v>21</v>
      </c>
      <c r="F620" s="198">
        <v>0</v>
      </c>
      <c r="G620" s="195">
        <f t="shared" si="36"/>
        <v>2</v>
      </c>
      <c r="H620" s="195">
        <f t="shared" si="37"/>
        <v>0</v>
      </c>
      <c r="I620" s="195">
        <f t="shared" si="38"/>
        <v>7</v>
      </c>
      <c r="J620" s="199">
        <f t="shared" si="39"/>
        <v>71</v>
      </c>
    </row>
    <row r="621" spans="1:10" ht="12.75" customHeight="1" x14ac:dyDescent="0.2">
      <c r="A621" s="64" t="s">
        <v>949</v>
      </c>
      <c r="B621" s="197">
        <v>215</v>
      </c>
      <c r="C621" s="198">
        <v>19.8</v>
      </c>
      <c r="D621" s="198">
        <v>0.9</v>
      </c>
      <c r="E621" s="198">
        <v>14.7</v>
      </c>
      <c r="F621" s="198">
        <v>0</v>
      </c>
      <c r="G621" s="195">
        <f t="shared" si="36"/>
        <v>3</v>
      </c>
      <c r="H621" s="195">
        <f t="shared" si="37"/>
        <v>0</v>
      </c>
      <c r="I621" s="195">
        <f t="shared" si="38"/>
        <v>5</v>
      </c>
      <c r="J621" s="199">
        <f t="shared" si="39"/>
        <v>60</v>
      </c>
    </row>
    <row r="622" spans="1:10" ht="12.75" customHeight="1" x14ac:dyDescent="0.2">
      <c r="A622" s="64" t="s">
        <v>950</v>
      </c>
      <c r="B622" s="197">
        <v>215</v>
      </c>
      <c r="C622" s="198">
        <v>19.8</v>
      </c>
      <c r="D622" s="198">
        <v>0.9</v>
      </c>
      <c r="E622" s="198">
        <v>14.7</v>
      </c>
      <c r="F622" s="198">
        <v>0</v>
      </c>
      <c r="G622" s="195">
        <f t="shared" si="36"/>
        <v>3</v>
      </c>
      <c r="H622" s="195">
        <f t="shared" si="37"/>
        <v>0</v>
      </c>
      <c r="I622" s="195">
        <f t="shared" si="38"/>
        <v>5</v>
      </c>
      <c r="J622" s="199">
        <f t="shared" si="39"/>
        <v>60</v>
      </c>
    </row>
    <row r="623" spans="1:10" ht="12.75" customHeight="1" x14ac:dyDescent="0.2">
      <c r="A623" s="64" t="s">
        <v>951</v>
      </c>
      <c r="B623" s="197">
        <v>132</v>
      </c>
      <c r="C623" s="198">
        <v>22.2</v>
      </c>
      <c r="D623" s="198">
        <v>1</v>
      </c>
      <c r="E623" s="198">
        <v>4.4000000000000004</v>
      </c>
      <c r="F623" s="198">
        <v>0</v>
      </c>
      <c r="G623" s="195">
        <f t="shared" si="36"/>
        <v>3</v>
      </c>
      <c r="H623" s="195">
        <f t="shared" si="37"/>
        <v>0</v>
      </c>
      <c r="I623" s="195">
        <f t="shared" si="38"/>
        <v>1</v>
      </c>
      <c r="J623" s="199">
        <f t="shared" si="39"/>
        <v>37</v>
      </c>
    </row>
    <row r="624" spans="1:10" ht="12.75" customHeight="1" x14ac:dyDescent="0.2">
      <c r="A624" s="64" t="s">
        <v>952</v>
      </c>
      <c r="B624" s="197">
        <v>370</v>
      </c>
      <c r="C624" s="198">
        <v>22.2</v>
      </c>
      <c r="D624" s="198">
        <v>0</v>
      </c>
      <c r="E624" s="198">
        <v>31.2</v>
      </c>
      <c r="F624" s="198">
        <v>0</v>
      </c>
      <c r="G624" s="195">
        <f t="shared" si="36"/>
        <v>3</v>
      </c>
      <c r="H624" s="195">
        <f t="shared" si="37"/>
        <v>0</v>
      </c>
      <c r="I624" s="195">
        <f t="shared" si="38"/>
        <v>10</v>
      </c>
      <c r="J624" s="199">
        <f t="shared" si="39"/>
        <v>103</v>
      </c>
    </row>
    <row r="625" spans="1:10" ht="12.75" customHeight="1" x14ac:dyDescent="0.2">
      <c r="A625" s="64" t="s">
        <v>953</v>
      </c>
      <c r="B625" s="197">
        <v>218</v>
      </c>
      <c r="C625" s="198">
        <v>28.6</v>
      </c>
      <c r="D625" s="198">
        <v>0</v>
      </c>
      <c r="E625" s="198">
        <v>11.5</v>
      </c>
      <c r="F625" s="198">
        <v>0</v>
      </c>
      <c r="G625" s="195">
        <f t="shared" si="36"/>
        <v>4</v>
      </c>
      <c r="H625" s="195">
        <f t="shared" si="37"/>
        <v>0</v>
      </c>
      <c r="I625" s="195">
        <f t="shared" si="38"/>
        <v>4</v>
      </c>
      <c r="J625" s="199">
        <f t="shared" si="39"/>
        <v>61</v>
      </c>
    </row>
    <row r="626" spans="1:10" ht="12.75" customHeight="1" x14ac:dyDescent="0.2">
      <c r="A626" s="64" t="s">
        <v>954</v>
      </c>
      <c r="B626" s="197">
        <v>218</v>
      </c>
      <c r="C626" s="198">
        <v>28.6</v>
      </c>
      <c r="D626" s="198">
        <v>0</v>
      </c>
      <c r="E626" s="198">
        <v>11.5</v>
      </c>
      <c r="F626" s="198">
        <v>0</v>
      </c>
      <c r="G626" s="195">
        <f t="shared" si="36"/>
        <v>4</v>
      </c>
      <c r="H626" s="195">
        <f t="shared" si="37"/>
        <v>0</v>
      </c>
      <c r="I626" s="195">
        <f t="shared" si="38"/>
        <v>4</v>
      </c>
      <c r="J626" s="199">
        <f t="shared" si="39"/>
        <v>61</v>
      </c>
    </row>
    <row r="627" spans="1:10" ht="12.75" customHeight="1" x14ac:dyDescent="0.2">
      <c r="A627" s="64" t="s">
        <v>955</v>
      </c>
      <c r="B627" s="197">
        <v>360</v>
      </c>
      <c r="C627" s="198">
        <v>90</v>
      </c>
      <c r="D627" s="198">
        <v>0</v>
      </c>
      <c r="E627" s="198">
        <v>0</v>
      </c>
      <c r="F627" s="198">
        <v>0</v>
      </c>
      <c r="G627" s="195">
        <f t="shared" si="36"/>
        <v>13</v>
      </c>
      <c r="H627" s="195">
        <f t="shared" si="37"/>
        <v>0</v>
      </c>
      <c r="I627" s="195">
        <f t="shared" si="38"/>
        <v>0</v>
      </c>
      <c r="J627" s="199">
        <f t="shared" si="39"/>
        <v>100</v>
      </c>
    </row>
    <row r="628" spans="1:10" ht="12.75" customHeight="1" x14ac:dyDescent="0.2">
      <c r="A628" s="64" t="s">
        <v>956</v>
      </c>
      <c r="B628" s="197">
        <v>392</v>
      </c>
      <c r="C628" s="198">
        <v>98</v>
      </c>
      <c r="D628" s="198">
        <v>0</v>
      </c>
      <c r="E628" s="198">
        <v>0</v>
      </c>
      <c r="F628" s="198">
        <v>0</v>
      </c>
      <c r="G628" s="195">
        <f t="shared" si="36"/>
        <v>14</v>
      </c>
      <c r="H628" s="195">
        <f t="shared" si="37"/>
        <v>0</v>
      </c>
      <c r="I628" s="195">
        <f t="shared" si="38"/>
        <v>0</v>
      </c>
      <c r="J628" s="199">
        <f t="shared" si="39"/>
        <v>109</v>
      </c>
    </row>
    <row r="629" spans="1:10" ht="12.75" customHeight="1" x14ac:dyDescent="0.2">
      <c r="A629" s="64" t="s">
        <v>957</v>
      </c>
      <c r="B629" s="197">
        <v>260</v>
      </c>
      <c r="C629" s="198">
        <v>21.2</v>
      </c>
      <c r="D629" s="198">
        <v>0</v>
      </c>
      <c r="E629" s="198">
        <v>19.600000000000001</v>
      </c>
      <c r="F629" s="198">
        <v>0</v>
      </c>
      <c r="G629" s="195">
        <f t="shared" si="36"/>
        <v>3</v>
      </c>
      <c r="H629" s="195">
        <f t="shared" si="37"/>
        <v>0</v>
      </c>
      <c r="I629" s="195">
        <f t="shared" si="38"/>
        <v>7</v>
      </c>
      <c r="J629" s="199">
        <f t="shared" si="39"/>
        <v>72</v>
      </c>
    </row>
    <row r="630" spans="1:10" ht="12.75" customHeight="1" x14ac:dyDescent="0.2">
      <c r="A630" s="64" t="s">
        <v>958</v>
      </c>
      <c r="B630" s="197">
        <v>348</v>
      </c>
      <c r="C630" s="198">
        <v>25</v>
      </c>
      <c r="D630" s="198">
        <v>2.1</v>
      </c>
      <c r="E630" s="198">
        <v>26.6</v>
      </c>
      <c r="F630" s="198">
        <v>0</v>
      </c>
      <c r="G630" s="195">
        <f t="shared" si="36"/>
        <v>4</v>
      </c>
      <c r="H630" s="195">
        <f t="shared" si="37"/>
        <v>0</v>
      </c>
      <c r="I630" s="195">
        <f t="shared" si="38"/>
        <v>9</v>
      </c>
      <c r="J630" s="199">
        <f t="shared" si="39"/>
        <v>97</v>
      </c>
    </row>
    <row r="631" spans="1:10" ht="12.75" customHeight="1" x14ac:dyDescent="0.2">
      <c r="A631" s="64" t="s">
        <v>959</v>
      </c>
      <c r="B631" s="197">
        <v>374</v>
      </c>
      <c r="C631" s="198">
        <v>26.3</v>
      </c>
      <c r="D631" s="198">
        <v>2.1</v>
      </c>
      <c r="E631" s="198">
        <v>28.9</v>
      </c>
      <c r="F631" s="198">
        <v>0</v>
      </c>
      <c r="G631" s="195">
        <f t="shared" si="36"/>
        <v>4</v>
      </c>
      <c r="H631" s="195">
        <f t="shared" si="37"/>
        <v>0</v>
      </c>
      <c r="I631" s="195">
        <f t="shared" si="38"/>
        <v>10</v>
      </c>
      <c r="J631" s="199">
        <f t="shared" si="39"/>
        <v>104</v>
      </c>
    </row>
    <row r="632" spans="1:10" ht="12.75" customHeight="1" x14ac:dyDescent="0.2">
      <c r="A632" s="64" t="s">
        <v>960</v>
      </c>
      <c r="B632" s="197">
        <v>400</v>
      </c>
      <c r="C632" s="198">
        <v>29.4</v>
      </c>
      <c r="D632" s="198">
        <v>2.1</v>
      </c>
      <c r="E632" s="198">
        <v>30.4</v>
      </c>
      <c r="F632" s="198">
        <v>0</v>
      </c>
      <c r="G632" s="195">
        <f t="shared" si="36"/>
        <v>4</v>
      </c>
      <c r="H632" s="195">
        <f t="shared" si="37"/>
        <v>0</v>
      </c>
      <c r="I632" s="195">
        <f t="shared" si="38"/>
        <v>10</v>
      </c>
      <c r="J632" s="199">
        <f t="shared" si="39"/>
        <v>111</v>
      </c>
    </row>
    <row r="633" spans="1:10" ht="12.75" customHeight="1" x14ac:dyDescent="0.2">
      <c r="A633" s="64" t="s">
        <v>961</v>
      </c>
      <c r="B633" s="197">
        <v>42</v>
      </c>
      <c r="C633" s="198">
        <v>0.5</v>
      </c>
      <c r="D633" s="198">
        <v>10.5</v>
      </c>
      <c r="E633" s="198">
        <v>0.1</v>
      </c>
      <c r="F633" s="198">
        <v>1.4</v>
      </c>
      <c r="G633" s="195">
        <f t="shared" si="36"/>
        <v>0</v>
      </c>
      <c r="H633" s="195">
        <f t="shared" si="37"/>
        <v>1</v>
      </c>
      <c r="I633" s="195">
        <f t="shared" si="38"/>
        <v>0</v>
      </c>
      <c r="J633" s="199">
        <f t="shared" si="39"/>
        <v>12</v>
      </c>
    </row>
    <row r="634" spans="1:10" ht="12.75" customHeight="1" x14ac:dyDescent="0.2">
      <c r="A634" s="64" t="s">
        <v>962</v>
      </c>
      <c r="B634" s="197">
        <v>41</v>
      </c>
      <c r="C634" s="198">
        <v>0.8</v>
      </c>
      <c r="D634" s="198">
        <v>9.6999999999999993</v>
      </c>
      <c r="E634" s="198">
        <v>0.1</v>
      </c>
      <c r="F634" s="198">
        <v>2.2999999999999998</v>
      </c>
      <c r="G634" s="195">
        <f t="shared" si="36"/>
        <v>0</v>
      </c>
      <c r="H634" s="195">
        <f t="shared" si="37"/>
        <v>1</v>
      </c>
      <c r="I634" s="195">
        <f t="shared" si="38"/>
        <v>0</v>
      </c>
      <c r="J634" s="199">
        <f t="shared" si="39"/>
        <v>11</v>
      </c>
    </row>
    <row r="635" spans="1:10" ht="12.75" customHeight="1" x14ac:dyDescent="0.2">
      <c r="A635" s="64" t="s">
        <v>963</v>
      </c>
      <c r="B635" s="197">
        <v>220</v>
      </c>
      <c r="C635" s="198">
        <v>2.2000000000000002</v>
      </c>
      <c r="D635" s="198">
        <v>55</v>
      </c>
      <c r="E635" s="198">
        <v>0.5</v>
      </c>
      <c r="F635" s="198">
        <v>9</v>
      </c>
      <c r="G635" s="195">
        <f t="shared" si="36"/>
        <v>0</v>
      </c>
      <c r="H635" s="195">
        <f t="shared" si="37"/>
        <v>6</v>
      </c>
      <c r="I635" s="195">
        <f t="shared" si="38"/>
        <v>0</v>
      </c>
      <c r="J635" s="199">
        <f t="shared" si="39"/>
        <v>61</v>
      </c>
    </row>
    <row r="636" spans="1:10" ht="12.75" customHeight="1" x14ac:dyDescent="0.2">
      <c r="A636" s="64" t="s">
        <v>964</v>
      </c>
      <c r="B636" s="197">
        <v>334</v>
      </c>
      <c r="C636" s="198">
        <v>7.5</v>
      </c>
      <c r="D636" s="198">
        <v>75</v>
      </c>
      <c r="E636" s="198">
        <v>0.5</v>
      </c>
      <c r="F636" s="198">
        <v>0</v>
      </c>
      <c r="G636" s="195">
        <f t="shared" si="36"/>
        <v>1</v>
      </c>
      <c r="H636" s="195">
        <f t="shared" si="37"/>
        <v>8</v>
      </c>
      <c r="I636" s="195">
        <f t="shared" si="38"/>
        <v>0</v>
      </c>
      <c r="J636" s="199">
        <f t="shared" si="39"/>
        <v>93</v>
      </c>
    </row>
    <row r="637" spans="1:10" ht="12.75" customHeight="1" x14ac:dyDescent="0.2">
      <c r="A637" s="64" t="s">
        <v>965</v>
      </c>
      <c r="B637" s="197">
        <v>161</v>
      </c>
      <c r="C637" s="198">
        <v>25</v>
      </c>
      <c r="D637" s="198">
        <v>0</v>
      </c>
      <c r="E637" s="198">
        <v>6.8</v>
      </c>
      <c r="F637" s="198">
        <v>0</v>
      </c>
      <c r="G637" s="195">
        <f t="shared" si="36"/>
        <v>4</v>
      </c>
      <c r="H637" s="195">
        <f t="shared" si="37"/>
        <v>0</v>
      </c>
      <c r="I637" s="195">
        <f t="shared" si="38"/>
        <v>2</v>
      </c>
      <c r="J637" s="199">
        <f t="shared" si="39"/>
        <v>45</v>
      </c>
    </row>
    <row r="638" spans="1:10" ht="12.75" customHeight="1" x14ac:dyDescent="0.2">
      <c r="A638" s="64" t="s">
        <v>966</v>
      </c>
      <c r="B638" s="197">
        <v>13</v>
      </c>
      <c r="C638" s="198">
        <v>1.4</v>
      </c>
      <c r="D638" s="198">
        <v>1.6</v>
      </c>
      <c r="E638" s="198">
        <v>0.1</v>
      </c>
      <c r="F638" s="198">
        <v>3</v>
      </c>
      <c r="G638" s="195">
        <f t="shared" si="36"/>
        <v>0</v>
      </c>
      <c r="H638" s="195">
        <f t="shared" si="37"/>
        <v>0</v>
      </c>
      <c r="I638" s="195">
        <f t="shared" si="38"/>
        <v>0</v>
      </c>
      <c r="J638" s="199">
        <f t="shared" si="39"/>
        <v>4</v>
      </c>
    </row>
    <row r="639" spans="1:10" ht="12.75" customHeight="1" x14ac:dyDescent="0.2">
      <c r="A639" s="64" t="s">
        <v>967</v>
      </c>
      <c r="B639" s="197">
        <v>14</v>
      </c>
      <c r="C639" s="198">
        <v>1.9</v>
      </c>
      <c r="D639" s="198">
        <v>0.5</v>
      </c>
      <c r="E639" s="198">
        <v>0.5</v>
      </c>
      <c r="F639" s="198">
        <v>1</v>
      </c>
      <c r="G639" s="195">
        <f t="shared" si="36"/>
        <v>0</v>
      </c>
      <c r="H639" s="195">
        <f t="shared" si="37"/>
        <v>0</v>
      </c>
      <c r="I639" s="195">
        <f t="shared" si="38"/>
        <v>0</v>
      </c>
      <c r="J639" s="199">
        <f t="shared" si="39"/>
        <v>4</v>
      </c>
    </row>
    <row r="640" spans="1:10" ht="12.75" customHeight="1" x14ac:dyDescent="0.2">
      <c r="A640" s="64" t="s">
        <v>968</v>
      </c>
      <c r="B640" s="197">
        <v>64</v>
      </c>
      <c r="C640" s="198">
        <v>15.5</v>
      </c>
      <c r="D640" s="198">
        <v>0</v>
      </c>
      <c r="E640" s="198">
        <v>0.2</v>
      </c>
      <c r="F640" s="198">
        <v>0</v>
      </c>
      <c r="G640" s="195">
        <f t="shared" si="36"/>
        <v>2</v>
      </c>
      <c r="H640" s="195">
        <f t="shared" si="37"/>
        <v>0</v>
      </c>
      <c r="I640" s="195">
        <f t="shared" si="38"/>
        <v>0</v>
      </c>
      <c r="J640" s="199">
        <f t="shared" si="39"/>
        <v>18</v>
      </c>
    </row>
    <row r="641" spans="1:10" ht="12.75" customHeight="1" x14ac:dyDescent="0.2">
      <c r="A641" s="64" t="s">
        <v>969</v>
      </c>
      <c r="B641" s="197">
        <v>63</v>
      </c>
      <c r="C641" s="198">
        <v>12.8</v>
      </c>
      <c r="D641" s="198">
        <v>0.60000000000000009</v>
      </c>
      <c r="E641" s="198">
        <v>1</v>
      </c>
      <c r="F641" s="198">
        <v>0</v>
      </c>
      <c r="G641" s="195">
        <f t="shared" si="36"/>
        <v>2</v>
      </c>
      <c r="H641" s="195">
        <f t="shared" si="37"/>
        <v>0</v>
      </c>
      <c r="I641" s="195">
        <f t="shared" si="38"/>
        <v>0</v>
      </c>
      <c r="J641" s="199">
        <f t="shared" si="39"/>
        <v>18</v>
      </c>
    </row>
    <row r="642" spans="1:10" ht="12.75" customHeight="1" x14ac:dyDescent="0.2">
      <c r="A642" s="64" t="s">
        <v>970</v>
      </c>
      <c r="B642" s="197">
        <v>18</v>
      </c>
      <c r="C642" s="198">
        <v>1</v>
      </c>
      <c r="D642" s="198">
        <v>3.8</v>
      </c>
      <c r="E642" s="198">
        <v>0</v>
      </c>
      <c r="F642" s="198">
        <v>2.6</v>
      </c>
      <c r="G642" s="195">
        <f t="shared" si="36"/>
        <v>0</v>
      </c>
      <c r="H642" s="195">
        <f t="shared" si="37"/>
        <v>0</v>
      </c>
      <c r="I642" s="195">
        <f t="shared" si="38"/>
        <v>0</v>
      </c>
      <c r="J642" s="199">
        <f t="shared" si="39"/>
        <v>5</v>
      </c>
    </row>
    <row r="643" spans="1:10" ht="12.75" customHeight="1" x14ac:dyDescent="0.2">
      <c r="A643" s="64" t="s">
        <v>971</v>
      </c>
      <c r="B643" s="197">
        <v>11</v>
      </c>
      <c r="C643" s="198">
        <v>0.8</v>
      </c>
      <c r="D643" s="198">
        <v>1.8</v>
      </c>
      <c r="E643" s="198">
        <v>0.1</v>
      </c>
      <c r="F643" s="198">
        <v>1.3</v>
      </c>
      <c r="G643" s="195">
        <f t="shared" ref="G643:G706" si="40">ROUND(C643/7,0)</f>
        <v>0</v>
      </c>
      <c r="H643" s="195">
        <f t="shared" ref="H643:H706" si="41">ROUND(D643/9,0)</f>
        <v>0</v>
      </c>
      <c r="I643" s="195">
        <f t="shared" ref="I643:I706" si="42">ROUND(E643/3,0)</f>
        <v>0</v>
      </c>
      <c r="J643" s="199">
        <f t="shared" ref="J643:J706" si="43">ROUND(B643/3.6,0)</f>
        <v>3</v>
      </c>
    </row>
    <row r="644" spans="1:10" ht="12.75" customHeight="1" x14ac:dyDescent="0.2">
      <c r="A644" s="64" t="s">
        <v>972</v>
      </c>
      <c r="B644" s="197">
        <v>68</v>
      </c>
      <c r="C644" s="198">
        <v>14.2</v>
      </c>
      <c r="D644" s="198">
        <v>0.7</v>
      </c>
      <c r="E644" s="198">
        <v>0.9</v>
      </c>
      <c r="F644" s="198">
        <v>0</v>
      </c>
      <c r="G644" s="195">
        <f t="shared" si="40"/>
        <v>2</v>
      </c>
      <c r="H644" s="195">
        <f t="shared" si="41"/>
        <v>0</v>
      </c>
      <c r="I644" s="195">
        <f t="shared" si="42"/>
        <v>0</v>
      </c>
      <c r="J644" s="199">
        <f t="shared" si="43"/>
        <v>19</v>
      </c>
    </row>
    <row r="645" spans="1:10" ht="12.75" customHeight="1" x14ac:dyDescent="0.2">
      <c r="A645" s="64" t="s">
        <v>973</v>
      </c>
      <c r="B645" s="197">
        <v>222</v>
      </c>
      <c r="C645" s="198">
        <v>0</v>
      </c>
      <c r="D645" s="198">
        <v>0</v>
      </c>
      <c r="E645" s="198">
        <v>0</v>
      </c>
      <c r="F645" s="198">
        <v>0</v>
      </c>
      <c r="G645" s="195">
        <f t="shared" si="40"/>
        <v>0</v>
      </c>
      <c r="H645" s="195">
        <f t="shared" si="41"/>
        <v>0</v>
      </c>
      <c r="I645" s="195">
        <f t="shared" si="42"/>
        <v>0</v>
      </c>
      <c r="J645" s="199">
        <f t="shared" si="43"/>
        <v>62</v>
      </c>
    </row>
    <row r="646" spans="1:10" ht="12.75" customHeight="1" x14ac:dyDescent="0.2">
      <c r="A646" s="64" t="s">
        <v>974</v>
      </c>
      <c r="B646" s="197">
        <v>28</v>
      </c>
      <c r="C646" s="198">
        <v>0.9</v>
      </c>
      <c r="D646" s="198">
        <v>6.6</v>
      </c>
      <c r="E646" s="198">
        <v>0</v>
      </c>
      <c r="F646" s="198">
        <v>7.8</v>
      </c>
      <c r="G646" s="195">
        <f t="shared" si="40"/>
        <v>0</v>
      </c>
      <c r="H646" s="195">
        <f t="shared" si="41"/>
        <v>1</v>
      </c>
      <c r="I646" s="195">
        <f t="shared" si="42"/>
        <v>0</v>
      </c>
      <c r="J646" s="199">
        <f t="shared" si="43"/>
        <v>8</v>
      </c>
    </row>
    <row r="647" spans="1:10" ht="12.75" customHeight="1" x14ac:dyDescent="0.2">
      <c r="A647" s="64" t="s">
        <v>975</v>
      </c>
      <c r="B647" s="197">
        <v>21</v>
      </c>
      <c r="C647" s="198">
        <v>1.1000000000000001</v>
      </c>
      <c r="D647" s="198">
        <v>4.4000000000000004</v>
      </c>
      <c r="E647" s="198">
        <v>0</v>
      </c>
      <c r="F647" s="198">
        <v>7.4</v>
      </c>
      <c r="G647" s="195">
        <f t="shared" si="40"/>
        <v>0</v>
      </c>
      <c r="H647" s="195">
        <f t="shared" si="41"/>
        <v>0</v>
      </c>
      <c r="I647" s="195">
        <f t="shared" si="42"/>
        <v>0</v>
      </c>
      <c r="J647" s="199">
        <f t="shared" si="43"/>
        <v>6</v>
      </c>
    </row>
    <row r="648" spans="1:10" ht="12.75" customHeight="1" x14ac:dyDescent="0.2">
      <c r="A648" s="64" t="s">
        <v>976</v>
      </c>
      <c r="B648" s="197">
        <v>271</v>
      </c>
      <c r="C648" s="198">
        <v>8.4</v>
      </c>
      <c r="D648" s="198">
        <v>3.2</v>
      </c>
      <c r="E648" s="198">
        <v>25.1</v>
      </c>
      <c r="F648" s="198">
        <v>0</v>
      </c>
      <c r="G648" s="195">
        <f t="shared" si="40"/>
        <v>1</v>
      </c>
      <c r="H648" s="195">
        <f t="shared" si="41"/>
        <v>0</v>
      </c>
      <c r="I648" s="195">
        <f t="shared" si="42"/>
        <v>8</v>
      </c>
      <c r="J648" s="199">
        <f t="shared" si="43"/>
        <v>75</v>
      </c>
    </row>
    <row r="649" spans="1:10" ht="12.75" customHeight="1" x14ac:dyDescent="0.2">
      <c r="A649" s="64" t="s">
        <v>977</v>
      </c>
      <c r="B649" s="197">
        <v>136</v>
      </c>
      <c r="C649" s="198">
        <v>12.2</v>
      </c>
      <c r="D649" s="198">
        <v>4</v>
      </c>
      <c r="E649" s="198">
        <v>8</v>
      </c>
      <c r="F649" s="198">
        <v>0</v>
      </c>
      <c r="G649" s="195">
        <f t="shared" si="40"/>
        <v>2</v>
      </c>
      <c r="H649" s="195">
        <f t="shared" si="41"/>
        <v>0</v>
      </c>
      <c r="I649" s="195">
        <f t="shared" si="42"/>
        <v>3</v>
      </c>
      <c r="J649" s="199">
        <f t="shared" si="43"/>
        <v>38</v>
      </c>
    </row>
    <row r="650" spans="1:10" ht="12.75" customHeight="1" x14ac:dyDescent="0.2">
      <c r="A650" s="64" t="s">
        <v>978</v>
      </c>
      <c r="B650" s="197">
        <v>204</v>
      </c>
      <c r="C650" s="198">
        <v>10.3</v>
      </c>
      <c r="D650" s="198">
        <v>3.6</v>
      </c>
      <c r="E650" s="198">
        <v>16.600000000000001</v>
      </c>
      <c r="F650" s="198">
        <v>0</v>
      </c>
      <c r="G650" s="195">
        <f t="shared" si="40"/>
        <v>1</v>
      </c>
      <c r="H650" s="195">
        <f t="shared" si="41"/>
        <v>0</v>
      </c>
      <c r="I650" s="195">
        <f t="shared" si="42"/>
        <v>6</v>
      </c>
      <c r="J650" s="199">
        <f t="shared" si="43"/>
        <v>57</v>
      </c>
    </row>
    <row r="651" spans="1:10" ht="12.75" customHeight="1" x14ac:dyDescent="0.2">
      <c r="A651" s="64" t="s">
        <v>979</v>
      </c>
      <c r="B651" s="197">
        <v>109</v>
      </c>
      <c r="C651" s="198">
        <v>12.5</v>
      </c>
      <c r="D651" s="198">
        <v>3.6</v>
      </c>
      <c r="E651" s="198">
        <v>5.0999999999999996</v>
      </c>
      <c r="F651" s="198">
        <v>0</v>
      </c>
      <c r="G651" s="195">
        <f t="shared" si="40"/>
        <v>2</v>
      </c>
      <c r="H651" s="195">
        <f t="shared" si="41"/>
        <v>0</v>
      </c>
      <c r="I651" s="195">
        <f t="shared" si="42"/>
        <v>2</v>
      </c>
      <c r="J651" s="199">
        <f t="shared" si="43"/>
        <v>30</v>
      </c>
    </row>
    <row r="652" spans="1:10" ht="12.75" customHeight="1" x14ac:dyDescent="0.2">
      <c r="A652" s="64" t="s">
        <v>980</v>
      </c>
      <c r="B652" s="197">
        <v>72</v>
      </c>
      <c r="C652" s="198">
        <v>13.5</v>
      </c>
      <c r="D652" s="198">
        <v>4.0999999999999996</v>
      </c>
      <c r="E652" s="198">
        <v>0.2</v>
      </c>
      <c r="F652" s="198">
        <v>0</v>
      </c>
      <c r="G652" s="195">
        <f t="shared" si="40"/>
        <v>2</v>
      </c>
      <c r="H652" s="195">
        <f t="shared" si="41"/>
        <v>0</v>
      </c>
      <c r="I652" s="195">
        <f t="shared" si="42"/>
        <v>0</v>
      </c>
      <c r="J652" s="199">
        <f t="shared" si="43"/>
        <v>20</v>
      </c>
    </row>
    <row r="653" spans="1:10" ht="12.75" customHeight="1" x14ac:dyDescent="0.2">
      <c r="A653" s="64" t="s">
        <v>981</v>
      </c>
      <c r="B653" s="197">
        <v>369</v>
      </c>
      <c r="C653" s="198">
        <v>6.1</v>
      </c>
      <c r="D653" s="198">
        <v>89.7</v>
      </c>
      <c r="E653" s="198">
        <v>0.9</v>
      </c>
      <c r="F653" s="198">
        <v>1.1000000000000001</v>
      </c>
      <c r="G653" s="195">
        <f t="shared" si="40"/>
        <v>1</v>
      </c>
      <c r="H653" s="195">
        <f t="shared" si="41"/>
        <v>10</v>
      </c>
      <c r="I653" s="195">
        <f t="shared" si="42"/>
        <v>0</v>
      </c>
      <c r="J653" s="199">
        <f t="shared" si="43"/>
        <v>103</v>
      </c>
    </row>
    <row r="654" spans="1:10" ht="12.75" customHeight="1" x14ac:dyDescent="0.2">
      <c r="A654" s="64" t="s">
        <v>982</v>
      </c>
      <c r="B654" s="197">
        <v>362</v>
      </c>
      <c r="C654" s="198">
        <v>7</v>
      </c>
      <c r="D654" s="198">
        <v>87.6</v>
      </c>
      <c r="E654" s="198">
        <v>0.60000000000000009</v>
      </c>
      <c r="F654" s="198">
        <v>1.4</v>
      </c>
      <c r="G654" s="195">
        <f t="shared" si="40"/>
        <v>1</v>
      </c>
      <c r="H654" s="195">
        <f t="shared" si="41"/>
        <v>10</v>
      </c>
      <c r="I654" s="195">
        <f t="shared" si="42"/>
        <v>0</v>
      </c>
      <c r="J654" s="199">
        <f t="shared" si="43"/>
        <v>101</v>
      </c>
    </row>
    <row r="655" spans="1:10" ht="12.75" customHeight="1" x14ac:dyDescent="0.2">
      <c r="A655" s="64" t="s">
        <v>983</v>
      </c>
      <c r="B655" s="197">
        <v>357</v>
      </c>
      <c r="C655" s="198">
        <v>6.7</v>
      </c>
      <c r="D655" s="198">
        <v>81.3</v>
      </c>
      <c r="E655" s="198">
        <v>2.8</v>
      </c>
      <c r="F655" s="198">
        <v>3.8</v>
      </c>
      <c r="G655" s="195">
        <f t="shared" si="40"/>
        <v>1</v>
      </c>
      <c r="H655" s="195">
        <f t="shared" si="41"/>
        <v>9</v>
      </c>
      <c r="I655" s="195">
        <f t="shared" si="42"/>
        <v>1</v>
      </c>
      <c r="J655" s="199">
        <f t="shared" si="43"/>
        <v>99</v>
      </c>
    </row>
    <row r="656" spans="1:10" ht="12.75" customHeight="1" x14ac:dyDescent="0.2">
      <c r="A656" s="64" t="s">
        <v>984</v>
      </c>
      <c r="B656" s="197">
        <v>364</v>
      </c>
      <c r="C656" s="198">
        <v>6.7</v>
      </c>
      <c r="D656" s="198">
        <v>79.3</v>
      </c>
      <c r="E656" s="198">
        <v>1</v>
      </c>
      <c r="F656" s="198">
        <v>2.2000000000000002</v>
      </c>
      <c r="G656" s="195">
        <f t="shared" si="40"/>
        <v>1</v>
      </c>
      <c r="H656" s="195">
        <f t="shared" si="41"/>
        <v>9</v>
      </c>
      <c r="I656" s="195">
        <f t="shared" si="42"/>
        <v>0</v>
      </c>
      <c r="J656" s="199">
        <f t="shared" si="43"/>
        <v>101</v>
      </c>
    </row>
    <row r="657" spans="1:10" ht="12.75" customHeight="1" x14ac:dyDescent="0.2">
      <c r="A657" s="64" t="s">
        <v>985</v>
      </c>
      <c r="B657" s="197">
        <v>238.58461538461501</v>
      </c>
      <c r="C657" s="198">
        <v>4.1692307692307704</v>
      </c>
      <c r="D657" s="198">
        <v>47.963076923076898</v>
      </c>
      <c r="E657" s="198">
        <v>3.47384615384615</v>
      </c>
      <c r="F657" s="198">
        <v>0.40495228269280403</v>
      </c>
      <c r="G657" s="195">
        <f t="shared" si="40"/>
        <v>1</v>
      </c>
      <c r="H657" s="195">
        <f t="shared" si="41"/>
        <v>5</v>
      </c>
      <c r="I657" s="195">
        <f t="shared" si="42"/>
        <v>1</v>
      </c>
      <c r="J657" s="199">
        <f t="shared" si="43"/>
        <v>66</v>
      </c>
    </row>
    <row r="658" spans="1:10" ht="12.75" customHeight="1" x14ac:dyDescent="0.2">
      <c r="A658" s="64" t="s">
        <v>986</v>
      </c>
      <c r="B658" s="197">
        <v>309</v>
      </c>
      <c r="C658" s="198">
        <v>18.899999999999999</v>
      </c>
      <c r="D658" s="198">
        <v>0</v>
      </c>
      <c r="E658" s="198">
        <v>25.9</v>
      </c>
      <c r="F658" s="198">
        <v>0</v>
      </c>
      <c r="G658" s="195">
        <f t="shared" si="40"/>
        <v>3</v>
      </c>
      <c r="H658" s="195">
        <f t="shared" si="41"/>
        <v>0</v>
      </c>
      <c r="I658" s="195">
        <f t="shared" si="42"/>
        <v>9</v>
      </c>
      <c r="J658" s="199">
        <f t="shared" si="43"/>
        <v>86</v>
      </c>
    </row>
    <row r="659" spans="1:10" ht="12.75" customHeight="1" x14ac:dyDescent="0.2">
      <c r="A659" s="64" t="s">
        <v>987</v>
      </c>
      <c r="B659" s="197">
        <v>81</v>
      </c>
      <c r="C659" s="198">
        <v>16.3</v>
      </c>
      <c r="D659" s="198">
        <v>1.2</v>
      </c>
      <c r="E659" s="198">
        <v>1.3</v>
      </c>
      <c r="F659" s="198">
        <v>0</v>
      </c>
      <c r="G659" s="195">
        <f t="shared" si="40"/>
        <v>2</v>
      </c>
      <c r="H659" s="195">
        <f t="shared" si="41"/>
        <v>0</v>
      </c>
      <c r="I659" s="195">
        <f t="shared" si="42"/>
        <v>0</v>
      </c>
      <c r="J659" s="199">
        <f t="shared" si="43"/>
        <v>23</v>
      </c>
    </row>
    <row r="660" spans="1:10" ht="12.75" customHeight="1" x14ac:dyDescent="0.2">
      <c r="A660" s="64" t="s">
        <v>988</v>
      </c>
      <c r="B660" s="197">
        <v>375</v>
      </c>
      <c r="C660" s="198">
        <v>19.7</v>
      </c>
      <c r="D660" s="198">
        <v>0</v>
      </c>
      <c r="E660" s="198">
        <v>32.9</v>
      </c>
      <c r="F660" s="198">
        <v>0</v>
      </c>
      <c r="G660" s="195">
        <f t="shared" si="40"/>
        <v>3</v>
      </c>
      <c r="H660" s="195">
        <f t="shared" si="41"/>
        <v>0</v>
      </c>
      <c r="I660" s="195">
        <f t="shared" si="42"/>
        <v>11</v>
      </c>
      <c r="J660" s="199">
        <f t="shared" si="43"/>
        <v>104</v>
      </c>
    </row>
    <row r="661" spans="1:10" ht="12.75" customHeight="1" x14ac:dyDescent="0.2">
      <c r="A661" s="64" t="s">
        <v>989</v>
      </c>
      <c r="B661" s="197">
        <v>96</v>
      </c>
      <c r="C661" s="198">
        <v>1.4</v>
      </c>
      <c r="D661" s="198">
        <v>13.5</v>
      </c>
      <c r="E661" s="198">
        <v>4.4000000000000004</v>
      </c>
      <c r="F661" s="198">
        <v>7.7</v>
      </c>
      <c r="G661" s="195">
        <f t="shared" si="40"/>
        <v>0</v>
      </c>
      <c r="H661" s="195">
        <f t="shared" si="41"/>
        <v>2</v>
      </c>
      <c r="I661" s="195">
        <f t="shared" si="42"/>
        <v>1</v>
      </c>
      <c r="J661" s="199">
        <f t="shared" si="43"/>
        <v>27</v>
      </c>
    </row>
    <row r="662" spans="1:10" ht="12.75" customHeight="1" x14ac:dyDescent="0.2">
      <c r="A662" s="64" t="s">
        <v>990</v>
      </c>
      <c r="B662" s="197">
        <v>331</v>
      </c>
      <c r="C662" s="198">
        <v>4.9000000000000004</v>
      </c>
      <c r="D662" s="198">
        <v>46.4</v>
      </c>
      <c r="E662" s="198">
        <v>15.2</v>
      </c>
      <c r="F662" s="198">
        <v>17.7</v>
      </c>
      <c r="G662" s="195">
        <f t="shared" si="40"/>
        <v>1</v>
      </c>
      <c r="H662" s="195">
        <f t="shared" si="41"/>
        <v>5</v>
      </c>
      <c r="I662" s="195">
        <f t="shared" si="42"/>
        <v>5</v>
      </c>
      <c r="J662" s="199">
        <f t="shared" si="43"/>
        <v>92</v>
      </c>
    </row>
    <row r="663" spans="1:10" ht="12.75" customHeight="1" x14ac:dyDescent="0.2">
      <c r="A663" s="64" t="s">
        <v>991</v>
      </c>
      <c r="B663" s="197">
        <v>25</v>
      </c>
      <c r="C663" s="198">
        <v>2.6</v>
      </c>
      <c r="D663" s="198">
        <v>2.1</v>
      </c>
      <c r="E663" s="198">
        <v>0.7</v>
      </c>
      <c r="F663" s="198">
        <v>1.6</v>
      </c>
      <c r="G663" s="195">
        <f t="shared" si="40"/>
        <v>0</v>
      </c>
      <c r="H663" s="195">
        <f t="shared" si="41"/>
        <v>0</v>
      </c>
      <c r="I663" s="195">
        <f t="shared" si="42"/>
        <v>0</v>
      </c>
      <c r="J663" s="199">
        <f t="shared" si="43"/>
        <v>7</v>
      </c>
    </row>
    <row r="664" spans="1:10" ht="12.75" customHeight="1" x14ac:dyDescent="0.2">
      <c r="A664" s="64" t="s">
        <v>992</v>
      </c>
      <c r="B664" s="197">
        <v>424</v>
      </c>
      <c r="C664" s="198">
        <v>28.5</v>
      </c>
      <c r="D664" s="198">
        <v>1.2</v>
      </c>
      <c r="E664" s="198">
        <v>34</v>
      </c>
      <c r="F664" s="198">
        <v>0</v>
      </c>
      <c r="G664" s="195">
        <f t="shared" si="40"/>
        <v>4</v>
      </c>
      <c r="H664" s="195">
        <f t="shared" si="41"/>
        <v>0</v>
      </c>
      <c r="I664" s="195">
        <f t="shared" si="42"/>
        <v>11</v>
      </c>
      <c r="J664" s="199">
        <f t="shared" si="43"/>
        <v>118</v>
      </c>
    </row>
    <row r="665" spans="1:10" ht="12.75" customHeight="1" x14ac:dyDescent="0.2">
      <c r="A665" s="64" t="s">
        <v>993</v>
      </c>
      <c r="B665" s="197">
        <v>326</v>
      </c>
      <c r="C665" s="198">
        <v>36</v>
      </c>
      <c r="D665" s="198">
        <v>1.5</v>
      </c>
      <c r="E665" s="198">
        <v>19.600000000000001</v>
      </c>
      <c r="F665" s="198">
        <v>0</v>
      </c>
      <c r="G665" s="195">
        <f t="shared" si="40"/>
        <v>5</v>
      </c>
      <c r="H665" s="195">
        <f t="shared" si="41"/>
        <v>0</v>
      </c>
      <c r="I665" s="195">
        <f t="shared" si="42"/>
        <v>7</v>
      </c>
      <c r="J665" s="199">
        <f t="shared" si="43"/>
        <v>91</v>
      </c>
    </row>
    <row r="666" spans="1:10" ht="12.75" customHeight="1" x14ac:dyDescent="0.2">
      <c r="A666" s="64" t="s">
        <v>994</v>
      </c>
      <c r="B666" s="197">
        <v>475</v>
      </c>
      <c r="C666" s="198">
        <v>22.5</v>
      </c>
      <c r="D666" s="198">
        <v>0</v>
      </c>
      <c r="E666" s="198">
        <v>42.8</v>
      </c>
      <c r="F666" s="198">
        <v>0</v>
      </c>
      <c r="G666" s="195">
        <f t="shared" si="40"/>
        <v>3</v>
      </c>
      <c r="H666" s="195">
        <f t="shared" si="41"/>
        <v>0</v>
      </c>
      <c r="I666" s="195">
        <f t="shared" si="42"/>
        <v>14</v>
      </c>
      <c r="J666" s="199">
        <f t="shared" si="43"/>
        <v>132</v>
      </c>
    </row>
    <row r="667" spans="1:10" ht="12.75" customHeight="1" x14ac:dyDescent="0.2">
      <c r="A667" s="64" t="s">
        <v>995</v>
      </c>
      <c r="B667" s="197">
        <v>454</v>
      </c>
      <c r="C667" s="198">
        <v>27.4</v>
      </c>
      <c r="D667" s="198">
        <v>0</v>
      </c>
      <c r="E667" s="198">
        <v>38.299999999999997</v>
      </c>
      <c r="F667" s="198">
        <v>0</v>
      </c>
      <c r="G667" s="195">
        <f t="shared" si="40"/>
        <v>4</v>
      </c>
      <c r="H667" s="195">
        <f t="shared" si="41"/>
        <v>0</v>
      </c>
      <c r="I667" s="195">
        <f t="shared" si="42"/>
        <v>13</v>
      </c>
      <c r="J667" s="199">
        <f t="shared" si="43"/>
        <v>126</v>
      </c>
    </row>
    <row r="668" spans="1:10" ht="12.75" customHeight="1" x14ac:dyDescent="0.2">
      <c r="A668" s="64" t="s">
        <v>996</v>
      </c>
      <c r="B668" s="197">
        <v>421</v>
      </c>
      <c r="C668" s="198">
        <v>26.5</v>
      </c>
      <c r="D668" s="198">
        <v>1.5</v>
      </c>
      <c r="E668" s="198">
        <v>34.299999999999997</v>
      </c>
      <c r="F668" s="198">
        <v>0</v>
      </c>
      <c r="G668" s="195">
        <f t="shared" si="40"/>
        <v>4</v>
      </c>
      <c r="H668" s="195">
        <f t="shared" si="41"/>
        <v>0</v>
      </c>
      <c r="I668" s="195">
        <f t="shared" si="42"/>
        <v>11</v>
      </c>
      <c r="J668" s="199">
        <f t="shared" si="43"/>
        <v>117</v>
      </c>
    </row>
    <row r="669" spans="1:10" ht="12.75" customHeight="1" x14ac:dyDescent="0.2">
      <c r="A669" s="64" t="s">
        <v>997</v>
      </c>
      <c r="B669" s="197">
        <v>375</v>
      </c>
      <c r="C669" s="198">
        <v>30.5</v>
      </c>
      <c r="D669" s="198">
        <v>0.5</v>
      </c>
      <c r="E669" s="198">
        <v>27.9</v>
      </c>
      <c r="F669" s="198">
        <v>0</v>
      </c>
      <c r="G669" s="195">
        <f t="shared" si="40"/>
        <v>4</v>
      </c>
      <c r="H669" s="195">
        <f t="shared" si="41"/>
        <v>0</v>
      </c>
      <c r="I669" s="195">
        <f t="shared" si="42"/>
        <v>9</v>
      </c>
      <c r="J669" s="199">
        <f t="shared" si="43"/>
        <v>104</v>
      </c>
    </row>
    <row r="670" spans="1:10" ht="12.75" customHeight="1" x14ac:dyDescent="0.2">
      <c r="A670" s="64" t="s">
        <v>998</v>
      </c>
      <c r="B670" s="197">
        <v>390</v>
      </c>
      <c r="C670" s="198">
        <v>26.7</v>
      </c>
      <c r="D670" s="198">
        <v>1.5</v>
      </c>
      <c r="E670" s="198">
        <v>30.9</v>
      </c>
      <c r="F670" s="198">
        <v>0</v>
      </c>
      <c r="G670" s="195">
        <f t="shared" si="40"/>
        <v>4</v>
      </c>
      <c r="H670" s="195">
        <f t="shared" si="41"/>
        <v>0</v>
      </c>
      <c r="I670" s="195">
        <f t="shared" si="42"/>
        <v>10</v>
      </c>
      <c r="J670" s="199">
        <f t="shared" si="43"/>
        <v>108</v>
      </c>
    </row>
    <row r="671" spans="1:10" ht="12.75" customHeight="1" x14ac:dyDescent="0.2">
      <c r="A671" s="64" t="s">
        <v>999</v>
      </c>
      <c r="B671" s="197">
        <v>358</v>
      </c>
      <c r="C671" s="198">
        <v>26.7</v>
      </c>
      <c r="D671" s="198">
        <v>1.7000000000000002</v>
      </c>
      <c r="E671" s="198">
        <v>27.3</v>
      </c>
      <c r="F671" s="198">
        <v>0</v>
      </c>
      <c r="G671" s="195">
        <f t="shared" si="40"/>
        <v>4</v>
      </c>
      <c r="H671" s="195">
        <f t="shared" si="41"/>
        <v>0</v>
      </c>
      <c r="I671" s="195">
        <f t="shared" si="42"/>
        <v>9</v>
      </c>
      <c r="J671" s="199">
        <f t="shared" si="43"/>
        <v>99</v>
      </c>
    </row>
    <row r="672" spans="1:10" ht="12.75" customHeight="1" x14ac:dyDescent="0.2">
      <c r="A672" s="64" t="s">
        <v>1000</v>
      </c>
      <c r="B672" s="197">
        <v>370</v>
      </c>
      <c r="C672" s="198">
        <v>27.3</v>
      </c>
      <c r="D672" s="198">
        <v>1.1000000000000001</v>
      </c>
      <c r="E672" s="198">
        <v>28.5</v>
      </c>
      <c r="F672" s="198">
        <v>0</v>
      </c>
      <c r="G672" s="195">
        <f t="shared" si="40"/>
        <v>4</v>
      </c>
      <c r="H672" s="195">
        <f t="shared" si="41"/>
        <v>0</v>
      </c>
      <c r="I672" s="195">
        <f t="shared" si="42"/>
        <v>10</v>
      </c>
      <c r="J672" s="199">
        <f t="shared" si="43"/>
        <v>103</v>
      </c>
    </row>
    <row r="673" spans="1:10" ht="12.75" customHeight="1" x14ac:dyDescent="0.2">
      <c r="A673" s="64" t="s">
        <v>1001</v>
      </c>
      <c r="B673" s="197">
        <v>406</v>
      </c>
      <c r="C673" s="198">
        <v>24.2</v>
      </c>
      <c r="D673" s="198">
        <v>0.7</v>
      </c>
      <c r="E673" s="198">
        <v>34</v>
      </c>
      <c r="F673" s="198">
        <v>0</v>
      </c>
      <c r="G673" s="195">
        <f t="shared" si="40"/>
        <v>3</v>
      </c>
      <c r="H673" s="195">
        <f t="shared" si="41"/>
        <v>0</v>
      </c>
      <c r="I673" s="195">
        <f t="shared" si="42"/>
        <v>11</v>
      </c>
      <c r="J673" s="199">
        <f t="shared" si="43"/>
        <v>113</v>
      </c>
    </row>
    <row r="674" spans="1:10" ht="12.75" customHeight="1" x14ac:dyDescent="0.2">
      <c r="A674" s="64" t="s">
        <v>1002</v>
      </c>
      <c r="B674" s="197">
        <v>514</v>
      </c>
      <c r="C674" s="198">
        <v>7.2</v>
      </c>
      <c r="D674" s="198">
        <v>71.099999999999994</v>
      </c>
      <c r="E674" s="198">
        <v>24.3</v>
      </c>
      <c r="F674" s="198">
        <v>3.3</v>
      </c>
      <c r="G674" s="195">
        <f t="shared" si="40"/>
        <v>1</v>
      </c>
      <c r="H674" s="195">
        <f t="shared" si="41"/>
        <v>8</v>
      </c>
      <c r="I674" s="195">
        <f t="shared" si="42"/>
        <v>8</v>
      </c>
      <c r="J674" s="199">
        <f t="shared" si="43"/>
        <v>143</v>
      </c>
    </row>
    <row r="675" spans="1:10" ht="12.75" customHeight="1" x14ac:dyDescent="0.2">
      <c r="A675" s="64" t="s">
        <v>1003</v>
      </c>
      <c r="B675" s="197">
        <v>0</v>
      </c>
      <c r="C675" s="198">
        <v>0</v>
      </c>
      <c r="D675" s="198">
        <v>0</v>
      </c>
      <c r="E675" s="198">
        <v>0</v>
      </c>
      <c r="F675" s="198">
        <v>0</v>
      </c>
      <c r="G675" s="195">
        <f t="shared" si="40"/>
        <v>0</v>
      </c>
      <c r="H675" s="195">
        <f t="shared" si="41"/>
        <v>0</v>
      </c>
      <c r="I675" s="195">
        <f t="shared" si="42"/>
        <v>0</v>
      </c>
      <c r="J675" s="199">
        <f t="shared" si="43"/>
        <v>0</v>
      </c>
    </row>
    <row r="676" spans="1:10" ht="12.75" customHeight="1" x14ac:dyDescent="0.2">
      <c r="A676" s="64" t="s">
        <v>1004</v>
      </c>
      <c r="B676" s="197">
        <v>180</v>
      </c>
      <c r="C676" s="198">
        <v>20.2</v>
      </c>
      <c r="D676" s="198">
        <v>0</v>
      </c>
      <c r="E676" s="198">
        <v>11</v>
      </c>
      <c r="F676" s="198">
        <v>0</v>
      </c>
      <c r="G676" s="195">
        <f t="shared" si="40"/>
        <v>3</v>
      </c>
      <c r="H676" s="195">
        <f t="shared" si="41"/>
        <v>0</v>
      </c>
      <c r="I676" s="195">
        <f t="shared" si="42"/>
        <v>4</v>
      </c>
      <c r="J676" s="199">
        <f t="shared" si="43"/>
        <v>50</v>
      </c>
    </row>
    <row r="677" spans="1:10" ht="12.75" customHeight="1" x14ac:dyDescent="0.2">
      <c r="A677" s="64" t="s">
        <v>1005</v>
      </c>
      <c r="B677" s="197">
        <v>142</v>
      </c>
      <c r="C677" s="198">
        <v>25.4</v>
      </c>
      <c r="D677" s="198">
        <v>0</v>
      </c>
      <c r="E677" s="198">
        <v>4.5</v>
      </c>
      <c r="F677" s="198">
        <v>0</v>
      </c>
      <c r="G677" s="195">
        <f t="shared" si="40"/>
        <v>4</v>
      </c>
      <c r="H677" s="195">
        <f t="shared" si="41"/>
        <v>0</v>
      </c>
      <c r="I677" s="195">
        <f t="shared" si="42"/>
        <v>2</v>
      </c>
      <c r="J677" s="199">
        <f t="shared" si="43"/>
        <v>39</v>
      </c>
    </row>
    <row r="678" spans="1:10" ht="12.75" customHeight="1" x14ac:dyDescent="0.2">
      <c r="A678" s="64" t="s">
        <v>1006</v>
      </c>
      <c r="B678" s="197">
        <v>188</v>
      </c>
      <c r="C678" s="198">
        <v>21.1</v>
      </c>
      <c r="D678" s="198">
        <v>0</v>
      </c>
      <c r="E678" s="198">
        <v>11.5</v>
      </c>
      <c r="F678" s="198">
        <v>0</v>
      </c>
      <c r="G678" s="195">
        <f t="shared" si="40"/>
        <v>3</v>
      </c>
      <c r="H678" s="195">
        <f t="shared" si="41"/>
        <v>0</v>
      </c>
      <c r="I678" s="195">
        <f t="shared" si="42"/>
        <v>4</v>
      </c>
      <c r="J678" s="199">
        <f t="shared" si="43"/>
        <v>52</v>
      </c>
    </row>
    <row r="679" spans="1:10" ht="12.75" customHeight="1" x14ac:dyDescent="0.2">
      <c r="A679" s="64" t="s">
        <v>1007</v>
      </c>
      <c r="B679" s="197">
        <v>424</v>
      </c>
      <c r="C679" s="198">
        <v>12.4</v>
      </c>
      <c r="D679" s="198">
        <v>0.9</v>
      </c>
      <c r="E679" s="198">
        <v>41.2</v>
      </c>
      <c r="F679" s="198">
        <v>0</v>
      </c>
      <c r="G679" s="195">
        <f t="shared" si="40"/>
        <v>2</v>
      </c>
      <c r="H679" s="195">
        <f t="shared" si="41"/>
        <v>0</v>
      </c>
      <c r="I679" s="195">
        <f t="shared" si="42"/>
        <v>14</v>
      </c>
      <c r="J679" s="199">
        <f t="shared" si="43"/>
        <v>118</v>
      </c>
    </row>
    <row r="680" spans="1:10" ht="12.75" customHeight="1" x14ac:dyDescent="0.2">
      <c r="A680" s="64" t="s">
        <v>1008</v>
      </c>
      <c r="B680" s="197">
        <v>394</v>
      </c>
      <c r="C680" s="198">
        <v>14.2</v>
      </c>
      <c r="D680" s="198">
        <v>0</v>
      </c>
      <c r="E680" s="198">
        <v>37.4</v>
      </c>
      <c r="F680" s="198">
        <v>0</v>
      </c>
      <c r="G680" s="195">
        <f t="shared" si="40"/>
        <v>2</v>
      </c>
      <c r="H680" s="195">
        <f t="shared" si="41"/>
        <v>0</v>
      </c>
      <c r="I680" s="195">
        <f t="shared" si="42"/>
        <v>12</v>
      </c>
      <c r="J680" s="199">
        <f t="shared" si="43"/>
        <v>109</v>
      </c>
    </row>
    <row r="681" spans="1:10" ht="12.75" customHeight="1" x14ac:dyDescent="0.2">
      <c r="A681" s="64" t="s">
        <v>1009</v>
      </c>
      <c r="B681" s="197">
        <v>304</v>
      </c>
      <c r="C681" s="198">
        <v>15.4</v>
      </c>
      <c r="D681" s="198">
        <v>0.60000000000000009</v>
      </c>
      <c r="E681" s="198">
        <v>26.7</v>
      </c>
      <c r="F681" s="198">
        <v>0</v>
      </c>
      <c r="G681" s="195">
        <f t="shared" si="40"/>
        <v>2</v>
      </c>
      <c r="H681" s="195">
        <f t="shared" si="41"/>
        <v>0</v>
      </c>
      <c r="I681" s="195">
        <f t="shared" si="42"/>
        <v>9</v>
      </c>
      <c r="J681" s="199">
        <f t="shared" si="43"/>
        <v>84</v>
      </c>
    </row>
    <row r="682" spans="1:10" ht="12.75" customHeight="1" x14ac:dyDescent="0.2">
      <c r="A682" s="64" t="s">
        <v>1010</v>
      </c>
      <c r="B682" s="197">
        <v>514</v>
      </c>
      <c r="C682" s="198">
        <v>22</v>
      </c>
      <c r="D682" s="198">
        <v>0</v>
      </c>
      <c r="E682" s="198">
        <v>47.3</v>
      </c>
      <c r="F682" s="198">
        <v>0</v>
      </c>
      <c r="G682" s="195">
        <f t="shared" si="40"/>
        <v>3</v>
      </c>
      <c r="H682" s="195">
        <f t="shared" si="41"/>
        <v>0</v>
      </c>
      <c r="I682" s="195">
        <f t="shared" si="42"/>
        <v>16</v>
      </c>
      <c r="J682" s="199">
        <f t="shared" si="43"/>
        <v>143</v>
      </c>
    </row>
    <row r="683" spans="1:10" ht="12.75" customHeight="1" x14ac:dyDescent="0.2">
      <c r="A683" s="64" t="s">
        <v>1011</v>
      </c>
      <c r="B683" s="197">
        <v>119</v>
      </c>
      <c r="C683" s="198">
        <v>3.9</v>
      </c>
      <c r="D683" s="198">
        <v>15.6</v>
      </c>
      <c r="E683" s="198">
        <v>4.5999999999999996</v>
      </c>
      <c r="F683" s="198">
        <v>14.7</v>
      </c>
      <c r="G683" s="195">
        <f t="shared" si="40"/>
        <v>1</v>
      </c>
      <c r="H683" s="195">
        <f t="shared" si="41"/>
        <v>2</v>
      </c>
      <c r="I683" s="195">
        <f t="shared" si="42"/>
        <v>2</v>
      </c>
      <c r="J683" s="199">
        <f t="shared" si="43"/>
        <v>33</v>
      </c>
    </row>
    <row r="684" spans="1:10" ht="12.75" customHeight="1" x14ac:dyDescent="0.2">
      <c r="A684" s="64" t="s">
        <v>1012</v>
      </c>
      <c r="B684" s="197">
        <v>315</v>
      </c>
      <c r="C684" s="198">
        <v>10.6</v>
      </c>
      <c r="D684" s="198">
        <v>42.7</v>
      </c>
      <c r="E684" s="198">
        <v>12.7</v>
      </c>
      <c r="F684" s="198">
        <v>18.100000000000001</v>
      </c>
      <c r="G684" s="195">
        <f t="shared" si="40"/>
        <v>2</v>
      </c>
      <c r="H684" s="195">
        <f t="shared" si="41"/>
        <v>5</v>
      </c>
      <c r="I684" s="195">
        <f t="shared" si="42"/>
        <v>4</v>
      </c>
      <c r="J684" s="199">
        <f t="shared" si="43"/>
        <v>88</v>
      </c>
    </row>
    <row r="685" spans="1:10" ht="12.75" customHeight="1" x14ac:dyDescent="0.2">
      <c r="A685" s="64" t="s">
        <v>1013</v>
      </c>
      <c r="B685" s="197">
        <v>103</v>
      </c>
      <c r="C685" s="198">
        <v>15</v>
      </c>
      <c r="D685" s="198">
        <v>1</v>
      </c>
      <c r="E685" s="198">
        <v>4.4000000000000004</v>
      </c>
      <c r="F685" s="198">
        <v>0</v>
      </c>
      <c r="G685" s="195">
        <f t="shared" si="40"/>
        <v>2</v>
      </c>
      <c r="H685" s="195">
        <f t="shared" si="41"/>
        <v>0</v>
      </c>
      <c r="I685" s="195">
        <f t="shared" si="42"/>
        <v>1</v>
      </c>
      <c r="J685" s="199">
        <f t="shared" si="43"/>
        <v>29</v>
      </c>
    </row>
    <row r="686" spans="1:10" ht="12.75" customHeight="1" x14ac:dyDescent="0.2">
      <c r="A686" s="64" t="s">
        <v>1014</v>
      </c>
      <c r="B686" s="197">
        <v>129</v>
      </c>
      <c r="C686" s="198">
        <v>20.8</v>
      </c>
      <c r="D686" s="198">
        <v>1.5</v>
      </c>
      <c r="E686" s="198">
        <v>4.5</v>
      </c>
      <c r="F686" s="198">
        <v>0</v>
      </c>
      <c r="G686" s="195">
        <f t="shared" si="40"/>
        <v>3</v>
      </c>
      <c r="H686" s="195">
        <f t="shared" si="41"/>
        <v>0</v>
      </c>
      <c r="I686" s="195">
        <f t="shared" si="42"/>
        <v>2</v>
      </c>
      <c r="J686" s="199">
        <f t="shared" si="43"/>
        <v>36</v>
      </c>
    </row>
    <row r="687" spans="1:10" ht="12.75" customHeight="1" x14ac:dyDescent="0.2">
      <c r="A687" s="64" t="s">
        <v>1015</v>
      </c>
      <c r="B687" s="197">
        <v>133</v>
      </c>
      <c r="C687" s="198">
        <v>25.1</v>
      </c>
      <c r="D687" s="198">
        <v>0</v>
      </c>
      <c r="E687" s="198">
        <v>3.6</v>
      </c>
      <c r="F687" s="198">
        <v>0</v>
      </c>
      <c r="G687" s="195">
        <f t="shared" si="40"/>
        <v>4</v>
      </c>
      <c r="H687" s="195">
        <f t="shared" si="41"/>
        <v>0</v>
      </c>
      <c r="I687" s="195">
        <f t="shared" si="42"/>
        <v>1</v>
      </c>
      <c r="J687" s="199">
        <f t="shared" si="43"/>
        <v>37</v>
      </c>
    </row>
    <row r="688" spans="1:10" ht="12.75" customHeight="1" x14ac:dyDescent="0.2">
      <c r="A688" s="64" t="s">
        <v>1016</v>
      </c>
      <c r="B688" s="197">
        <v>198</v>
      </c>
      <c r="C688" s="198">
        <v>22.3</v>
      </c>
      <c r="D688" s="198">
        <v>0</v>
      </c>
      <c r="E688" s="198">
        <v>12.1</v>
      </c>
      <c r="F688" s="198">
        <v>0</v>
      </c>
      <c r="G688" s="195">
        <f t="shared" si="40"/>
        <v>3</v>
      </c>
      <c r="H688" s="195">
        <f t="shared" si="41"/>
        <v>0</v>
      </c>
      <c r="I688" s="195">
        <f t="shared" si="42"/>
        <v>4</v>
      </c>
      <c r="J688" s="199">
        <f t="shared" si="43"/>
        <v>55</v>
      </c>
    </row>
    <row r="689" spans="1:10" ht="12.75" customHeight="1" x14ac:dyDescent="0.2">
      <c r="A689" s="64" t="s">
        <v>1017</v>
      </c>
      <c r="B689" s="197">
        <v>20</v>
      </c>
      <c r="C689" s="198">
        <v>1.5</v>
      </c>
      <c r="D689" s="198">
        <v>3.3</v>
      </c>
      <c r="E689" s="198">
        <v>0.2</v>
      </c>
      <c r="F689" s="198">
        <v>1.5</v>
      </c>
      <c r="G689" s="195">
        <f t="shared" si="40"/>
        <v>0</v>
      </c>
      <c r="H689" s="195">
        <f t="shared" si="41"/>
        <v>0</v>
      </c>
      <c r="I689" s="195">
        <f t="shared" si="42"/>
        <v>0</v>
      </c>
      <c r="J689" s="199">
        <f t="shared" si="43"/>
        <v>6</v>
      </c>
    </row>
    <row r="690" spans="1:10" ht="12.75" customHeight="1" x14ac:dyDescent="0.2">
      <c r="A690" s="64" t="s">
        <v>1018</v>
      </c>
      <c r="B690" s="197">
        <v>209</v>
      </c>
      <c r="C690" s="198">
        <v>22.7</v>
      </c>
      <c r="D690" s="198">
        <v>7.2</v>
      </c>
      <c r="E690" s="198">
        <v>10.1</v>
      </c>
      <c r="F690" s="198">
        <v>0</v>
      </c>
      <c r="G690" s="195">
        <f t="shared" si="40"/>
        <v>3</v>
      </c>
      <c r="H690" s="195">
        <f t="shared" si="41"/>
        <v>1</v>
      </c>
      <c r="I690" s="195">
        <f t="shared" si="42"/>
        <v>3</v>
      </c>
      <c r="J690" s="199">
        <f t="shared" si="43"/>
        <v>58</v>
      </c>
    </row>
    <row r="691" spans="1:10" ht="12.75" customHeight="1" x14ac:dyDescent="0.2">
      <c r="A691" s="64" t="s">
        <v>1019</v>
      </c>
      <c r="B691" s="197">
        <v>209</v>
      </c>
      <c r="C691" s="198">
        <v>22.7</v>
      </c>
      <c r="D691" s="198">
        <v>7.2</v>
      </c>
      <c r="E691" s="198">
        <v>10.1</v>
      </c>
      <c r="F691" s="198">
        <v>0</v>
      </c>
      <c r="G691" s="195">
        <f t="shared" si="40"/>
        <v>3</v>
      </c>
      <c r="H691" s="195">
        <f t="shared" si="41"/>
        <v>1</v>
      </c>
      <c r="I691" s="195">
        <f t="shared" si="42"/>
        <v>3</v>
      </c>
      <c r="J691" s="199">
        <f t="shared" si="43"/>
        <v>58</v>
      </c>
    </row>
    <row r="692" spans="1:10" ht="12.75" customHeight="1" x14ac:dyDescent="0.2">
      <c r="A692" s="64" t="s">
        <v>1020</v>
      </c>
      <c r="B692" s="197">
        <v>15</v>
      </c>
      <c r="C692" s="198">
        <v>1.6</v>
      </c>
      <c r="D692" s="198">
        <v>1.7000000000000002</v>
      </c>
      <c r="E692" s="198">
        <v>0.2</v>
      </c>
      <c r="F692" s="198">
        <v>1.5</v>
      </c>
      <c r="G692" s="195">
        <f t="shared" si="40"/>
        <v>0</v>
      </c>
      <c r="H692" s="195">
        <f t="shared" si="41"/>
        <v>0</v>
      </c>
      <c r="I692" s="195">
        <f t="shared" si="42"/>
        <v>0</v>
      </c>
      <c r="J692" s="199">
        <f t="shared" si="43"/>
        <v>4</v>
      </c>
    </row>
    <row r="693" spans="1:10" ht="12.75" customHeight="1" x14ac:dyDescent="0.2">
      <c r="A693" s="64" t="s">
        <v>1021</v>
      </c>
      <c r="B693" s="197">
        <v>318</v>
      </c>
      <c r="C693" s="198">
        <v>6.2</v>
      </c>
      <c r="D693" s="198">
        <v>71.3</v>
      </c>
      <c r="E693" s="198">
        <v>0</v>
      </c>
      <c r="F693" s="198">
        <v>0</v>
      </c>
      <c r="G693" s="195">
        <f t="shared" si="40"/>
        <v>1</v>
      </c>
      <c r="H693" s="195">
        <f t="shared" si="41"/>
        <v>8</v>
      </c>
      <c r="I693" s="195">
        <f t="shared" si="42"/>
        <v>0</v>
      </c>
      <c r="J693" s="199">
        <f t="shared" si="43"/>
        <v>88</v>
      </c>
    </row>
    <row r="694" spans="1:10" ht="12.75" customHeight="1" x14ac:dyDescent="0.2">
      <c r="A694" s="64" t="s">
        <v>1022</v>
      </c>
      <c r="B694" s="197">
        <v>297</v>
      </c>
      <c r="C694" s="198">
        <v>0.30000000000000004</v>
      </c>
      <c r="D694" s="198">
        <v>79</v>
      </c>
      <c r="E694" s="198">
        <v>0</v>
      </c>
      <c r="F694" s="198">
        <v>0</v>
      </c>
      <c r="G694" s="195">
        <f t="shared" si="40"/>
        <v>0</v>
      </c>
      <c r="H694" s="195">
        <f t="shared" si="41"/>
        <v>9</v>
      </c>
      <c r="I694" s="195">
        <f t="shared" si="42"/>
        <v>0</v>
      </c>
      <c r="J694" s="199">
        <f t="shared" si="43"/>
        <v>83</v>
      </c>
    </row>
    <row r="695" spans="1:10" ht="12.75" customHeight="1" x14ac:dyDescent="0.2">
      <c r="A695" s="64" t="s">
        <v>1023</v>
      </c>
      <c r="B695" s="197">
        <v>27</v>
      </c>
      <c r="C695" s="198">
        <v>1.3</v>
      </c>
      <c r="D695" s="198">
        <v>10.199999999999999</v>
      </c>
      <c r="E695" s="198">
        <v>0.30000000000000004</v>
      </c>
      <c r="F695" s="198">
        <v>3.2</v>
      </c>
      <c r="G695" s="195">
        <f t="shared" si="40"/>
        <v>0</v>
      </c>
      <c r="H695" s="195">
        <f t="shared" si="41"/>
        <v>1</v>
      </c>
      <c r="I695" s="195">
        <f t="shared" si="42"/>
        <v>0</v>
      </c>
      <c r="J695" s="199">
        <f t="shared" si="43"/>
        <v>8</v>
      </c>
    </row>
    <row r="696" spans="1:10" ht="12.75" customHeight="1" x14ac:dyDescent="0.2">
      <c r="A696" s="64" t="s">
        <v>1024</v>
      </c>
      <c r="B696" s="197">
        <v>20</v>
      </c>
      <c r="C696" s="198">
        <v>2.2999999999999998</v>
      </c>
      <c r="D696" s="198">
        <v>2.4</v>
      </c>
      <c r="E696" s="198">
        <v>0.2</v>
      </c>
      <c r="F696" s="198">
        <v>1.6</v>
      </c>
      <c r="G696" s="195">
        <f t="shared" si="40"/>
        <v>0</v>
      </c>
      <c r="H696" s="195">
        <f t="shared" si="41"/>
        <v>0</v>
      </c>
      <c r="I696" s="195">
        <f t="shared" si="42"/>
        <v>0</v>
      </c>
      <c r="J696" s="199">
        <f t="shared" si="43"/>
        <v>6</v>
      </c>
    </row>
    <row r="697" spans="1:10" ht="12.75" customHeight="1" x14ac:dyDescent="0.2">
      <c r="A697" s="64" t="s">
        <v>1025</v>
      </c>
      <c r="B697" s="197">
        <v>23</v>
      </c>
      <c r="C697" s="198">
        <v>1.9</v>
      </c>
      <c r="D697" s="198">
        <v>3.8</v>
      </c>
      <c r="E697" s="198">
        <v>0.1</v>
      </c>
      <c r="F697" s="198">
        <v>5.0999999999999996</v>
      </c>
      <c r="G697" s="195">
        <f t="shared" si="40"/>
        <v>0</v>
      </c>
      <c r="H697" s="195">
        <f t="shared" si="41"/>
        <v>0</v>
      </c>
      <c r="I697" s="195">
        <f t="shared" si="42"/>
        <v>0</v>
      </c>
      <c r="J697" s="199">
        <f t="shared" si="43"/>
        <v>6</v>
      </c>
    </row>
    <row r="698" spans="1:10" ht="12.75" customHeight="1" x14ac:dyDescent="0.2">
      <c r="A698" s="64" t="s">
        <v>1026</v>
      </c>
      <c r="B698" s="197">
        <v>872</v>
      </c>
      <c r="C698" s="198">
        <v>0.8</v>
      </c>
      <c r="D698" s="198">
        <v>0</v>
      </c>
      <c r="E698" s="198">
        <v>96.5</v>
      </c>
      <c r="F698" s="198">
        <v>0</v>
      </c>
      <c r="G698" s="195">
        <f t="shared" si="40"/>
        <v>0</v>
      </c>
      <c r="H698" s="195">
        <f t="shared" si="41"/>
        <v>0</v>
      </c>
      <c r="I698" s="195">
        <f t="shared" si="42"/>
        <v>32</v>
      </c>
      <c r="J698" s="199">
        <f t="shared" si="43"/>
        <v>242</v>
      </c>
    </row>
    <row r="699" spans="1:10" ht="12.75" customHeight="1" x14ac:dyDescent="0.2">
      <c r="A699" s="64" t="s">
        <v>1027</v>
      </c>
      <c r="B699" s="197">
        <v>341</v>
      </c>
      <c r="C699" s="198">
        <v>11.5</v>
      </c>
      <c r="D699" s="198">
        <v>77.599999999999994</v>
      </c>
      <c r="E699" s="198">
        <v>0.5</v>
      </c>
      <c r="F699" s="198">
        <v>3.6</v>
      </c>
      <c r="G699" s="195">
        <f t="shared" si="40"/>
        <v>2</v>
      </c>
      <c r="H699" s="195">
        <f t="shared" si="41"/>
        <v>9</v>
      </c>
      <c r="I699" s="195">
        <f t="shared" si="42"/>
        <v>0</v>
      </c>
      <c r="J699" s="199">
        <f t="shared" si="43"/>
        <v>95</v>
      </c>
    </row>
    <row r="700" spans="1:10" ht="12.75" customHeight="1" x14ac:dyDescent="0.2">
      <c r="A700" s="64" t="s">
        <v>1028</v>
      </c>
      <c r="B700" s="197">
        <v>72</v>
      </c>
      <c r="C700" s="198">
        <v>14</v>
      </c>
      <c r="D700" s="198">
        <v>0.7</v>
      </c>
      <c r="E700" s="198">
        <v>1.5</v>
      </c>
      <c r="F700" s="198">
        <v>0</v>
      </c>
      <c r="G700" s="195">
        <f t="shared" si="40"/>
        <v>2</v>
      </c>
      <c r="H700" s="195">
        <f t="shared" si="41"/>
        <v>0</v>
      </c>
      <c r="I700" s="195">
        <f t="shared" si="42"/>
        <v>1</v>
      </c>
      <c r="J700" s="199">
        <f t="shared" si="43"/>
        <v>20</v>
      </c>
    </row>
    <row r="701" spans="1:10" ht="12.75" customHeight="1" x14ac:dyDescent="0.2">
      <c r="A701" s="64" t="s">
        <v>1029</v>
      </c>
      <c r="B701" s="197">
        <v>63</v>
      </c>
      <c r="C701" s="198">
        <v>14.1</v>
      </c>
      <c r="D701" s="198">
        <v>0.7</v>
      </c>
      <c r="E701" s="198">
        <v>0.4</v>
      </c>
      <c r="F701" s="198">
        <v>0</v>
      </c>
      <c r="G701" s="195">
        <f t="shared" si="40"/>
        <v>2</v>
      </c>
      <c r="H701" s="195">
        <f t="shared" si="41"/>
        <v>0</v>
      </c>
      <c r="I701" s="195">
        <f t="shared" si="42"/>
        <v>0</v>
      </c>
      <c r="J701" s="199">
        <f t="shared" si="43"/>
        <v>18</v>
      </c>
    </row>
    <row r="702" spans="1:10" ht="12.75" customHeight="1" x14ac:dyDescent="0.2">
      <c r="A702" s="64" t="s">
        <v>1030</v>
      </c>
      <c r="B702" s="197">
        <v>168</v>
      </c>
      <c r="C702" s="198">
        <v>17</v>
      </c>
      <c r="D702" s="198">
        <v>0</v>
      </c>
      <c r="E702" s="198">
        <v>11.1</v>
      </c>
      <c r="F702" s="198">
        <v>0</v>
      </c>
      <c r="G702" s="195">
        <f t="shared" si="40"/>
        <v>2</v>
      </c>
      <c r="H702" s="195">
        <f t="shared" si="41"/>
        <v>0</v>
      </c>
      <c r="I702" s="195">
        <f t="shared" si="42"/>
        <v>4</v>
      </c>
      <c r="J702" s="199">
        <f t="shared" si="43"/>
        <v>47</v>
      </c>
    </row>
    <row r="703" spans="1:10" ht="12.75" customHeight="1" x14ac:dyDescent="0.2">
      <c r="A703" s="64" t="s">
        <v>1031</v>
      </c>
      <c r="B703" s="197">
        <v>177</v>
      </c>
      <c r="C703" s="198">
        <v>19.3</v>
      </c>
      <c r="D703" s="198">
        <v>0</v>
      </c>
      <c r="E703" s="198">
        <v>11.1</v>
      </c>
      <c r="F703" s="198">
        <v>0</v>
      </c>
      <c r="G703" s="195">
        <f t="shared" si="40"/>
        <v>3</v>
      </c>
      <c r="H703" s="195">
        <f t="shared" si="41"/>
        <v>0</v>
      </c>
      <c r="I703" s="195">
        <f t="shared" si="42"/>
        <v>4</v>
      </c>
      <c r="J703" s="199">
        <f t="shared" si="43"/>
        <v>49</v>
      </c>
    </row>
    <row r="704" spans="1:10" ht="12.75" customHeight="1" x14ac:dyDescent="0.2">
      <c r="A704" s="64" t="s">
        <v>1032</v>
      </c>
      <c r="B704" s="197">
        <v>201</v>
      </c>
      <c r="C704" s="198">
        <v>25.3</v>
      </c>
      <c r="D704" s="198">
        <v>1</v>
      </c>
      <c r="E704" s="198">
        <v>10.7</v>
      </c>
      <c r="F704" s="198">
        <v>0</v>
      </c>
      <c r="G704" s="195">
        <f t="shared" si="40"/>
        <v>4</v>
      </c>
      <c r="H704" s="195">
        <f t="shared" si="41"/>
        <v>0</v>
      </c>
      <c r="I704" s="195">
        <f t="shared" si="42"/>
        <v>4</v>
      </c>
      <c r="J704" s="199">
        <f t="shared" si="43"/>
        <v>56</v>
      </c>
    </row>
    <row r="705" spans="1:10" ht="12.75" customHeight="1" x14ac:dyDescent="0.2">
      <c r="A705" s="64" t="s">
        <v>1033</v>
      </c>
      <c r="B705" s="197">
        <v>53</v>
      </c>
      <c r="C705" s="198">
        <v>5.2</v>
      </c>
      <c r="D705" s="198">
        <v>7.7</v>
      </c>
      <c r="E705" s="198">
        <v>0.1</v>
      </c>
      <c r="F705" s="198">
        <v>0.8</v>
      </c>
      <c r="G705" s="195">
        <f t="shared" si="40"/>
        <v>1</v>
      </c>
      <c r="H705" s="195">
        <f t="shared" si="41"/>
        <v>1</v>
      </c>
      <c r="I705" s="195">
        <f t="shared" si="42"/>
        <v>0</v>
      </c>
      <c r="J705" s="199">
        <f t="shared" si="43"/>
        <v>15</v>
      </c>
    </row>
    <row r="706" spans="1:10" ht="12.75" customHeight="1" x14ac:dyDescent="0.2">
      <c r="A706" s="64" t="s">
        <v>1034</v>
      </c>
      <c r="B706" s="197">
        <v>22</v>
      </c>
      <c r="C706" s="198">
        <v>0</v>
      </c>
      <c r="D706" s="198">
        <v>5.8</v>
      </c>
      <c r="E706" s="198">
        <v>0</v>
      </c>
      <c r="F706" s="198">
        <v>0</v>
      </c>
      <c r="G706" s="195">
        <f t="shared" si="40"/>
        <v>0</v>
      </c>
      <c r="H706" s="195">
        <f t="shared" si="41"/>
        <v>1</v>
      </c>
      <c r="I706" s="195">
        <f t="shared" si="42"/>
        <v>0</v>
      </c>
      <c r="J706" s="199">
        <f t="shared" si="43"/>
        <v>6</v>
      </c>
    </row>
    <row r="707" spans="1:10" ht="12.75" customHeight="1" x14ac:dyDescent="0.2">
      <c r="A707" s="64" t="s">
        <v>1035</v>
      </c>
      <c r="B707" s="197">
        <v>278</v>
      </c>
      <c r="C707" s="198">
        <v>7.2</v>
      </c>
      <c r="D707" s="198">
        <v>28.6</v>
      </c>
      <c r="E707" s="198">
        <v>15.8</v>
      </c>
      <c r="F707" s="198">
        <v>1.4</v>
      </c>
      <c r="G707" s="195">
        <f t="shared" ref="G707:G770" si="44">ROUND(C707/7,0)</f>
        <v>1</v>
      </c>
      <c r="H707" s="195">
        <f t="shared" ref="H707:H770" si="45">ROUND(D707/9,0)</f>
        <v>3</v>
      </c>
      <c r="I707" s="195">
        <f t="shared" ref="I707:I770" si="46">ROUND(E707/3,0)</f>
        <v>5</v>
      </c>
      <c r="J707" s="199">
        <f t="shared" ref="J707:J770" si="47">ROUND(B707/3.6,0)</f>
        <v>77</v>
      </c>
    </row>
    <row r="708" spans="1:10" ht="12.75" customHeight="1" x14ac:dyDescent="0.2">
      <c r="A708" s="64" t="s">
        <v>1036</v>
      </c>
      <c r="B708" s="197">
        <v>86</v>
      </c>
      <c r="C708" s="198">
        <v>16.899999999999999</v>
      </c>
      <c r="D708" s="198">
        <v>0.8</v>
      </c>
      <c r="E708" s="198">
        <v>1.7000000000000002</v>
      </c>
      <c r="F708" s="198">
        <v>0</v>
      </c>
      <c r="G708" s="195">
        <f t="shared" si="44"/>
        <v>2</v>
      </c>
      <c r="H708" s="195">
        <f t="shared" si="45"/>
        <v>0</v>
      </c>
      <c r="I708" s="195">
        <f t="shared" si="46"/>
        <v>1</v>
      </c>
      <c r="J708" s="199">
        <f t="shared" si="47"/>
        <v>24</v>
      </c>
    </row>
    <row r="709" spans="1:10" ht="12.75" customHeight="1" x14ac:dyDescent="0.2">
      <c r="A709" s="64" t="s">
        <v>1037</v>
      </c>
      <c r="B709" s="197">
        <v>84</v>
      </c>
      <c r="C709" s="198">
        <v>17.3</v>
      </c>
      <c r="D709" s="198">
        <v>0.8</v>
      </c>
      <c r="E709" s="198">
        <v>1.3</v>
      </c>
      <c r="F709" s="198">
        <v>0</v>
      </c>
      <c r="G709" s="195">
        <f t="shared" si="44"/>
        <v>2</v>
      </c>
      <c r="H709" s="195">
        <f t="shared" si="45"/>
        <v>0</v>
      </c>
      <c r="I709" s="195">
        <f t="shared" si="46"/>
        <v>0</v>
      </c>
      <c r="J709" s="199">
        <f t="shared" si="47"/>
        <v>23</v>
      </c>
    </row>
    <row r="710" spans="1:10" ht="12.75" customHeight="1" x14ac:dyDescent="0.2">
      <c r="A710" s="64" t="s">
        <v>1038</v>
      </c>
      <c r="B710" s="197">
        <v>329</v>
      </c>
      <c r="C710" s="198">
        <v>47</v>
      </c>
      <c r="D710" s="198">
        <v>20.9</v>
      </c>
      <c r="E710" s="198">
        <v>1.2</v>
      </c>
      <c r="F710" s="198">
        <v>17.5</v>
      </c>
      <c r="G710" s="195">
        <f t="shared" si="44"/>
        <v>7</v>
      </c>
      <c r="H710" s="195">
        <f t="shared" si="45"/>
        <v>2</v>
      </c>
      <c r="I710" s="195">
        <f t="shared" si="46"/>
        <v>0</v>
      </c>
      <c r="J710" s="199">
        <f t="shared" si="47"/>
        <v>91</v>
      </c>
    </row>
    <row r="711" spans="1:10" ht="12.75" customHeight="1" x14ac:dyDescent="0.2">
      <c r="A711" s="64" t="s">
        <v>1039</v>
      </c>
      <c r="B711" s="197">
        <v>160</v>
      </c>
      <c r="C711" s="198">
        <v>13.9</v>
      </c>
      <c r="D711" s="198">
        <v>8.1999999999999993</v>
      </c>
      <c r="E711" s="198">
        <v>8</v>
      </c>
      <c r="F711" s="198">
        <v>0</v>
      </c>
      <c r="G711" s="195">
        <f t="shared" si="44"/>
        <v>2</v>
      </c>
      <c r="H711" s="195">
        <f t="shared" si="45"/>
        <v>1</v>
      </c>
      <c r="I711" s="195">
        <f t="shared" si="46"/>
        <v>3</v>
      </c>
      <c r="J711" s="199">
        <f t="shared" si="47"/>
        <v>44</v>
      </c>
    </row>
    <row r="712" spans="1:10" ht="12.75" customHeight="1" x14ac:dyDescent="0.2">
      <c r="A712" s="64" t="s">
        <v>1040</v>
      </c>
      <c r="B712" s="197">
        <v>49</v>
      </c>
      <c r="C712" s="198">
        <v>6.2</v>
      </c>
      <c r="D712" s="198">
        <v>3</v>
      </c>
      <c r="E712" s="198">
        <v>1.4</v>
      </c>
      <c r="F712" s="198">
        <v>1.1000000000000001</v>
      </c>
      <c r="G712" s="195">
        <f t="shared" si="44"/>
        <v>1</v>
      </c>
      <c r="H712" s="195">
        <f t="shared" si="45"/>
        <v>0</v>
      </c>
      <c r="I712" s="195">
        <f t="shared" si="46"/>
        <v>0</v>
      </c>
      <c r="J712" s="199">
        <f t="shared" si="47"/>
        <v>14</v>
      </c>
    </row>
    <row r="713" spans="1:10" ht="12.75" customHeight="1" x14ac:dyDescent="0.2">
      <c r="A713" s="64" t="s">
        <v>1041</v>
      </c>
      <c r="B713" s="197">
        <v>398</v>
      </c>
      <c r="C713" s="198">
        <v>36.9</v>
      </c>
      <c r="D713" s="198">
        <v>23.3</v>
      </c>
      <c r="E713" s="198">
        <v>18.100000000000001</v>
      </c>
      <c r="F713" s="198">
        <v>11.9</v>
      </c>
      <c r="G713" s="195">
        <f t="shared" si="44"/>
        <v>5</v>
      </c>
      <c r="H713" s="195">
        <f t="shared" si="45"/>
        <v>3</v>
      </c>
      <c r="I713" s="195">
        <f t="shared" si="46"/>
        <v>6</v>
      </c>
      <c r="J713" s="199">
        <f t="shared" si="47"/>
        <v>111</v>
      </c>
    </row>
    <row r="714" spans="1:10" ht="12.75" customHeight="1" x14ac:dyDescent="0.2">
      <c r="A714" s="64" t="s">
        <v>1042</v>
      </c>
      <c r="B714" s="197">
        <v>330</v>
      </c>
      <c r="C714" s="198">
        <v>20.8</v>
      </c>
      <c r="D714" s="198">
        <v>0.9</v>
      </c>
      <c r="E714" s="198">
        <v>27</v>
      </c>
      <c r="F714" s="198">
        <v>0</v>
      </c>
      <c r="G714" s="195">
        <f t="shared" si="44"/>
        <v>3</v>
      </c>
      <c r="H714" s="195">
        <f t="shared" si="45"/>
        <v>0</v>
      </c>
      <c r="I714" s="195">
        <f t="shared" si="46"/>
        <v>9</v>
      </c>
      <c r="J714" s="199">
        <f t="shared" si="47"/>
        <v>92</v>
      </c>
    </row>
    <row r="715" spans="1:10" ht="12.75" customHeight="1" x14ac:dyDescent="0.2">
      <c r="A715" s="64" t="s">
        <v>1043</v>
      </c>
      <c r="B715" s="197">
        <v>301</v>
      </c>
      <c r="C715" s="198">
        <v>28.3</v>
      </c>
      <c r="D715" s="198">
        <v>0.5</v>
      </c>
      <c r="E715" s="198">
        <v>20.9</v>
      </c>
      <c r="F715" s="198">
        <v>0</v>
      </c>
      <c r="G715" s="195">
        <f t="shared" si="44"/>
        <v>4</v>
      </c>
      <c r="H715" s="195">
        <f t="shared" si="45"/>
        <v>0</v>
      </c>
      <c r="I715" s="195">
        <f t="shared" si="46"/>
        <v>7</v>
      </c>
      <c r="J715" s="199">
        <f t="shared" si="47"/>
        <v>84</v>
      </c>
    </row>
    <row r="716" spans="1:10" ht="12.75" customHeight="1" x14ac:dyDescent="0.2">
      <c r="A716" s="64" t="s">
        <v>1044</v>
      </c>
      <c r="B716" s="197">
        <v>82</v>
      </c>
      <c r="C716" s="198">
        <v>16.5</v>
      </c>
      <c r="D716" s="198">
        <v>0.60000000000000009</v>
      </c>
      <c r="E716" s="198">
        <v>1.5</v>
      </c>
      <c r="F716" s="198">
        <v>0</v>
      </c>
      <c r="G716" s="195">
        <f t="shared" si="44"/>
        <v>2</v>
      </c>
      <c r="H716" s="195">
        <f t="shared" si="45"/>
        <v>0</v>
      </c>
      <c r="I716" s="195">
        <f t="shared" si="46"/>
        <v>1</v>
      </c>
      <c r="J716" s="199">
        <f t="shared" si="47"/>
        <v>23</v>
      </c>
    </row>
    <row r="717" spans="1:10" ht="12.75" customHeight="1" x14ac:dyDescent="0.2">
      <c r="A717" s="64" t="s">
        <v>1045</v>
      </c>
      <c r="B717" s="197">
        <v>31</v>
      </c>
      <c r="C717" s="198">
        <v>3.4</v>
      </c>
      <c r="D717" s="198">
        <v>3</v>
      </c>
      <c r="E717" s="198">
        <v>0.7</v>
      </c>
      <c r="F717" s="198">
        <v>1.9</v>
      </c>
      <c r="G717" s="195">
        <f t="shared" si="44"/>
        <v>0</v>
      </c>
      <c r="H717" s="195">
        <f t="shared" si="45"/>
        <v>0</v>
      </c>
      <c r="I717" s="195">
        <f t="shared" si="46"/>
        <v>0</v>
      </c>
      <c r="J717" s="199">
        <f t="shared" si="47"/>
        <v>9</v>
      </c>
    </row>
    <row r="718" spans="1:10" ht="12.75" customHeight="1" x14ac:dyDescent="0.2">
      <c r="A718" s="64" t="s">
        <v>1046</v>
      </c>
      <c r="B718" s="197">
        <v>19</v>
      </c>
      <c r="C718" s="198">
        <v>2.8</v>
      </c>
      <c r="D718" s="198">
        <v>0.8</v>
      </c>
      <c r="E718" s="198">
        <v>0.5</v>
      </c>
      <c r="F718" s="198">
        <v>3.1</v>
      </c>
      <c r="G718" s="195">
        <f t="shared" si="44"/>
        <v>0</v>
      </c>
      <c r="H718" s="195">
        <f t="shared" si="45"/>
        <v>0</v>
      </c>
      <c r="I718" s="195">
        <f t="shared" si="46"/>
        <v>0</v>
      </c>
      <c r="J718" s="199">
        <f t="shared" si="47"/>
        <v>5</v>
      </c>
    </row>
    <row r="719" spans="1:10" ht="12.75" customHeight="1" x14ac:dyDescent="0.2">
      <c r="A719" s="64" t="s">
        <v>1047</v>
      </c>
      <c r="B719" s="197">
        <v>33</v>
      </c>
      <c r="C719" s="198">
        <v>0.5</v>
      </c>
      <c r="D719" s="198">
        <v>8.1999999999999993</v>
      </c>
      <c r="E719" s="198">
        <v>0</v>
      </c>
      <c r="F719" s="198">
        <v>0</v>
      </c>
      <c r="G719" s="195">
        <f t="shared" si="44"/>
        <v>0</v>
      </c>
      <c r="H719" s="195">
        <f t="shared" si="45"/>
        <v>1</v>
      </c>
      <c r="I719" s="195">
        <f t="shared" si="46"/>
        <v>0</v>
      </c>
      <c r="J719" s="199">
        <f t="shared" si="47"/>
        <v>9</v>
      </c>
    </row>
    <row r="720" spans="1:10" ht="12.75" customHeight="1" x14ac:dyDescent="0.2">
      <c r="A720" s="64" t="s">
        <v>1048</v>
      </c>
      <c r="B720" s="197">
        <v>30</v>
      </c>
      <c r="C720" s="198">
        <v>0.30000000000000004</v>
      </c>
      <c r="D720" s="198">
        <v>7.9</v>
      </c>
      <c r="E720" s="198">
        <v>0</v>
      </c>
      <c r="F720" s="198">
        <v>0</v>
      </c>
      <c r="G720" s="195">
        <f t="shared" si="44"/>
        <v>0</v>
      </c>
      <c r="H720" s="195">
        <f t="shared" si="45"/>
        <v>1</v>
      </c>
      <c r="I720" s="195">
        <f t="shared" si="46"/>
        <v>0</v>
      </c>
      <c r="J720" s="199">
        <f t="shared" si="47"/>
        <v>8</v>
      </c>
    </row>
    <row r="721" spans="1:10" ht="12.75" customHeight="1" x14ac:dyDescent="0.2">
      <c r="A721" s="64" t="s">
        <v>1049</v>
      </c>
      <c r="B721" s="197">
        <v>82</v>
      </c>
      <c r="C721" s="198">
        <v>0.2</v>
      </c>
      <c r="D721" s="198">
        <v>5.0999999999999996</v>
      </c>
      <c r="E721" s="198">
        <v>0</v>
      </c>
      <c r="F721" s="198">
        <v>0</v>
      </c>
      <c r="G721" s="195">
        <f t="shared" si="44"/>
        <v>0</v>
      </c>
      <c r="H721" s="195">
        <f t="shared" si="45"/>
        <v>1</v>
      </c>
      <c r="I721" s="195">
        <f t="shared" si="46"/>
        <v>0</v>
      </c>
      <c r="J721" s="199">
        <f t="shared" si="47"/>
        <v>23</v>
      </c>
    </row>
    <row r="722" spans="1:10" ht="12.75" customHeight="1" x14ac:dyDescent="0.2">
      <c r="A722" s="64" t="s">
        <v>1050</v>
      </c>
      <c r="B722" s="197">
        <v>71</v>
      </c>
      <c r="C722" s="198">
        <v>0.1</v>
      </c>
      <c r="D722" s="198">
        <v>2.5</v>
      </c>
      <c r="E722" s="198">
        <v>0</v>
      </c>
      <c r="F722" s="198">
        <v>0</v>
      </c>
      <c r="G722" s="195">
        <f t="shared" si="44"/>
        <v>0</v>
      </c>
      <c r="H722" s="195">
        <f t="shared" si="45"/>
        <v>0</v>
      </c>
      <c r="I722" s="195">
        <f t="shared" si="46"/>
        <v>0</v>
      </c>
      <c r="J722" s="199">
        <f t="shared" si="47"/>
        <v>20</v>
      </c>
    </row>
    <row r="723" spans="1:10" ht="12.75" customHeight="1" x14ac:dyDescent="0.2">
      <c r="A723" s="64" t="s">
        <v>1051</v>
      </c>
      <c r="B723" s="197">
        <v>65</v>
      </c>
      <c r="C723" s="198">
        <v>0.1</v>
      </c>
      <c r="D723" s="198">
        <v>0.7</v>
      </c>
      <c r="E723" s="198">
        <v>0</v>
      </c>
      <c r="F723" s="198">
        <v>0</v>
      </c>
      <c r="G723" s="195">
        <f t="shared" si="44"/>
        <v>0</v>
      </c>
      <c r="H723" s="195">
        <f t="shared" si="45"/>
        <v>0</v>
      </c>
      <c r="I723" s="195">
        <f t="shared" si="46"/>
        <v>0</v>
      </c>
      <c r="J723" s="199">
        <f t="shared" si="47"/>
        <v>18</v>
      </c>
    </row>
    <row r="724" spans="1:10" ht="12.75" customHeight="1" x14ac:dyDescent="0.2">
      <c r="A724" s="64" t="s">
        <v>1052</v>
      </c>
      <c r="B724" s="197">
        <v>113</v>
      </c>
      <c r="C724" s="198">
        <v>26.4</v>
      </c>
      <c r="D724" s="198">
        <v>0</v>
      </c>
      <c r="E724" s="198">
        <v>2.6</v>
      </c>
      <c r="F724" s="198">
        <v>0</v>
      </c>
      <c r="G724" s="195">
        <f t="shared" si="44"/>
        <v>4</v>
      </c>
      <c r="H724" s="195">
        <f t="shared" si="45"/>
        <v>0</v>
      </c>
      <c r="I724" s="195">
        <f t="shared" si="46"/>
        <v>1</v>
      </c>
      <c r="J724" s="199">
        <f t="shared" si="47"/>
        <v>31</v>
      </c>
    </row>
    <row r="725" spans="1:10" ht="12.75" customHeight="1" x14ac:dyDescent="0.2">
      <c r="A725" s="64" t="s">
        <v>1053</v>
      </c>
      <c r="B725" s="197">
        <v>182</v>
      </c>
      <c r="C725" s="198">
        <v>25.7</v>
      </c>
      <c r="D725" s="198">
        <v>0</v>
      </c>
      <c r="E725" s="198">
        <v>8.8000000000000007</v>
      </c>
      <c r="F725" s="198">
        <v>0</v>
      </c>
      <c r="G725" s="195">
        <f t="shared" si="44"/>
        <v>4</v>
      </c>
      <c r="H725" s="195">
        <f t="shared" si="45"/>
        <v>0</v>
      </c>
      <c r="I725" s="195">
        <f t="shared" si="46"/>
        <v>3</v>
      </c>
      <c r="J725" s="199">
        <f t="shared" si="47"/>
        <v>51</v>
      </c>
    </row>
    <row r="726" spans="1:10" ht="12.75" customHeight="1" x14ac:dyDescent="0.2">
      <c r="A726" s="64" t="s">
        <v>1054</v>
      </c>
      <c r="B726" s="197">
        <v>92</v>
      </c>
      <c r="C726" s="198">
        <v>20.7</v>
      </c>
      <c r="D726" s="198">
        <v>0.30000000000000004</v>
      </c>
      <c r="E726" s="198">
        <v>0.9</v>
      </c>
      <c r="F726" s="198">
        <v>0</v>
      </c>
      <c r="G726" s="195">
        <f t="shared" si="44"/>
        <v>3</v>
      </c>
      <c r="H726" s="195">
        <f t="shared" si="45"/>
        <v>0</v>
      </c>
      <c r="I726" s="195">
        <f t="shared" si="46"/>
        <v>0</v>
      </c>
      <c r="J726" s="199">
        <f t="shared" si="47"/>
        <v>26</v>
      </c>
    </row>
    <row r="727" spans="1:10" ht="12.75" customHeight="1" x14ac:dyDescent="0.2">
      <c r="A727" s="64" t="s">
        <v>1055</v>
      </c>
      <c r="B727" s="197">
        <v>358</v>
      </c>
      <c r="C727" s="198">
        <v>80.099999999999994</v>
      </c>
      <c r="D727" s="198">
        <v>1.1000000000000001</v>
      </c>
      <c r="E727" s="198">
        <v>3.5</v>
      </c>
      <c r="F727" s="198">
        <v>0</v>
      </c>
      <c r="G727" s="195">
        <f t="shared" si="44"/>
        <v>11</v>
      </c>
      <c r="H727" s="195">
        <f t="shared" si="45"/>
        <v>0</v>
      </c>
      <c r="I727" s="195">
        <f t="shared" si="46"/>
        <v>1</v>
      </c>
      <c r="J727" s="199">
        <f t="shared" si="47"/>
        <v>99</v>
      </c>
    </row>
    <row r="728" spans="1:10" ht="12.75" customHeight="1" x14ac:dyDescent="0.2">
      <c r="A728" s="64" t="s">
        <v>1056</v>
      </c>
      <c r="B728" s="197">
        <v>231</v>
      </c>
      <c r="C728" s="198">
        <v>8</v>
      </c>
      <c r="D728" s="198">
        <v>2.5</v>
      </c>
      <c r="E728" s="198">
        <v>21</v>
      </c>
      <c r="F728" s="198">
        <v>0</v>
      </c>
      <c r="G728" s="195">
        <f t="shared" si="44"/>
        <v>1</v>
      </c>
      <c r="H728" s="195">
        <f t="shared" si="45"/>
        <v>0</v>
      </c>
      <c r="I728" s="195">
        <f t="shared" si="46"/>
        <v>7</v>
      </c>
      <c r="J728" s="199">
        <f t="shared" si="47"/>
        <v>64</v>
      </c>
    </row>
    <row r="729" spans="1:10" ht="12.75" customHeight="1" x14ac:dyDescent="0.2">
      <c r="A729" s="64" t="s">
        <v>1057</v>
      </c>
      <c r="B729" s="197">
        <v>300</v>
      </c>
      <c r="C729" s="198">
        <v>18.5</v>
      </c>
      <c r="D729" s="198">
        <v>0</v>
      </c>
      <c r="E729" s="198">
        <v>25.1</v>
      </c>
      <c r="F729" s="198">
        <v>0</v>
      </c>
      <c r="G729" s="195">
        <f t="shared" si="44"/>
        <v>3</v>
      </c>
      <c r="H729" s="195">
        <f t="shared" si="45"/>
        <v>0</v>
      </c>
      <c r="I729" s="195">
        <f t="shared" si="46"/>
        <v>8</v>
      </c>
      <c r="J729" s="199">
        <f t="shared" si="47"/>
        <v>83</v>
      </c>
    </row>
    <row r="730" spans="1:10" ht="12.75" customHeight="1" x14ac:dyDescent="0.2">
      <c r="A730" s="64" t="s">
        <v>1058</v>
      </c>
      <c r="B730" s="197">
        <v>892</v>
      </c>
      <c r="C730" s="198">
        <v>0.30000000000000004</v>
      </c>
      <c r="D730" s="198">
        <v>0</v>
      </c>
      <c r="E730" s="198">
        <v>99</v>
      </c>
      <c r="F730" s="198">
        <v>0</v>
      </c>
      <c r="G730" s="195">
        <f t="shared" si="44"/>
        <v>0</v>
      </c>
      <c r="H730" s="195">
        <f t="shared" si="45"/>
        <v>0</v>
      </c>
      <c r="I730" s="195">
        <f t="shared" si="46"/>
        <v>33</v>
      </c>
      <c r="J730" s="199">
        <f t="shared" si="47"/>
        <v>248</v>
      </c>
    </row>
    <row r="731" spans="1:10" ht="12.75" customHeight="1" x14ac:dyDescent="0.2">
      <c r="A731" s="64" t="s">
        <v>1059</v>
      </c>
      <c r="B731" s="197">
        <v>47</v>
      </c>
      <c r="C731" s="198">
        <v>0.30000000000000004</v>
      </c>
      <c r="D731" s="198">
        <v>12</v>
      </c>
      <c r="E731" s="198">
        <v>0.1</v>
      </c>
      <c r="F731" s="198">
        <v>0.2</v>
      </c>
      <c r="G731" s="195">
        <f t="shared" si="44"/>
        <v>0</v>
      </c>
      <c r="H731" s="195">
        <f t="shared" si="45"/>
        <v>1</v>
      </c>
      <c r="I731" s="195">
        <f t="shared" si="46"/>
        <v>0</v>
      </c>
      <c r="J731" s="199">
        <f t="shared" si="47"/>
        <v>13</v>
      </c>
    </row>
    <row r="732" spans="1:10" ht="12.75" customHeight="1" x14ac:dyDescent="0.2">
      <c r="A732" s="64" t="s">
        <v>1060</v>
      </c>
      <c r="B732" s="197">
        <v>56</v>
      </c>
      <c r="C732" s="198">
        <v>0.30000000000000004</v>
      </c>
      <c r="D732" s="198">
        <v>13.6</v>
      </c>
      <c r="E732" s="198">
        <v>0.1</v>
      </c>
      <c r="F732" s="198">
        <v>0.2</v>
      </c>
      <c r="G732" s="195">
        <f t="shared" si="44"/>
        <v>0</v>
      </c>
      <c r="H732" s="195">
        <f t="shared" si="45"/>
        <v>2</v>
      </c>
      <c r="I732" s="195">
        <f t="shared" si="46"/>
        <v>0</v>
      </c>
      <c r="J732" s="199">
        <f t="shared" si="47"/>
        <v>16</v>
      </c>
    </row>
    <row r="733" spans="1:10" ht="12.75" customHeight="1" x14ac:dyDescent="0.2">
      <c r="A733" s="64" t="s">
        <v>1061</v>
      </c>
      <c r="B733" s="197">
        <v>43</v>
      </c>
      <c r="C733" s="198">
        <v>0.60000000000000009</v>
      </c>
      <c r="D733" s="198">
        <v>10.199999999999999</v>
      </c>
      <c r="E733" s="198">
        <v>0.1</v>
      </c>
      <c r="F733" s="198">
        <v>0.1</v>
      </c>
      <c r="G733" s="195">
        <f t="shared" si="44"/>
        <v>0</v>
      </c>
      <c r="H733" s="195">
        <f t="shared" si="45"/>
        <v>1</v>
      </c>
      <c r="I733" s="195">
        <f t="shared" si="46"/>
        <v>0</v>
      </c>
      <c r="J733" s="199">
        <f t="shared" si="47"/>
        <v>12</v>
      </c>
    </row>
    <row r="734" spans="1:10" ht="12.75" customHeight="1" x14ac:dyDescent="0.2">
      <c r="A734" s="64" t="s">
        <v>1062</v>
      </c>
      <c r="B734" s="197">
        <v>185</v>
      </c>
      <c r="C734" s="198">
        <v>2.9</v>
      </c>
      <c r="D734" s="198">
        <v>44.9</v>
      </c>
      <c r="E734" s="198">
        <v>0.5</v>
      </c>
      <c r="F734" s="198">
        <v>0</v>
      </c>
      <c r="G734" s="195">
        <f t="shared" si="44"/>
        <v>0</v>
      </c>
      <c r="H734" s="195">
        <f t="shared" si="45"/>
        <v>5</v>
      </c>
      <c r="I734" s="195">
        <f t="shared" si="46"/>
        <v>0</v>
      </c>
      <c r="J734" s="199">
        <f t="shared" si="47"/>
        <v>51</v>
      </c>
    </row>
    <row r="735" spans="1:10" ht="12.75" customHeight="1" x14ac:dyDescent="0.2">
      <c r="A735" s="64" t="s">
        <v>1063</v>
      </c>
      <c r="B735" s="197">
        <v>36</v>
      </c>
      <c r="C735" s="198">
        <v>0.5</v>
      </c>
      <c r="D735" s="198">
        <v>8.8000000000000007</v>
      </c>
      <c r="E735" s="198">
        <v>0.1</v>
      </c>
      <c r="F735" s="198">
        <v>0.1</v>
      </c>
      <c r="G735" s="195">
        <f t="shared" si="44"/>
        <v>0</v>
      </c>
      <c r="H735" s="195">
        <f t="shared" si="45"/>
        <v>1</v>
      </c>
      <c r="I735" s="195">
        <f t="shared" si="46"/>
        <v>0</v>
      </c>
      <c r="J735" s="199">
        <f t="shared" si="47"/>
        <v>10</v>
      </c>
    </row>
    <row r="736" spans="1:10" ht="12.75" customHeight="1" x14ac:dyDescent="0.2">
      <c r="A736" s="64" t="s">
        <v>1064</v>
      </c>
      <c r="B736" s="197">
        <v>14</v>
      </c>
      <c r="C736" s="198">
        <v>0.8</v>
      </c>
      <c r="D736" s="198">
        <v>2.9</v>
      </c>
      <c r="E736" s="198">
        <v>0</v>
      </c>
      <c r="F736" s="198">
        <v>1.9</v>
      </c>
      <c r="G736" s="195">
        <f t="shared" si="44"/>
        <v>0</v>
      </c>
      <c r="H736" s="195">
        <f t="shared" si="45"/>
        <v>0</v>
      </c>
      <c r="I736" s="195">
        <f t="shared" si="46"/>
        <v>0</v>
      </c>
      <c r="J736" s="199">
        <f t="shared" si="47"/>
        <v>4</v>
      </c>
    </row>
    <row r="737" spans="1:10" ht="12.75" customHeight="1" x14ac:dyDescent="0.2">
      <c r="A737" s="64" t="s">
        <v>1065</v>
      </c>
      <c r="B737" s="197">
        <v>24</v>
      </c>
      <c r="C737" s="198">
        <v>0.5</v>
      </c>
      <c r="D737" s="198">
        <v>5.7</v>
      </c>
      <c r="E737" s="198">
        <v>0.1</v>
      </c>
      <c r="F737" s="198">
        <v>0.60000000000000009</v>
      </c>
      <c r="G737" s="195">
        <f t="shared" si="44"/>
        <v>0</v>
      </c>
      <c r="H737" s="195">
        <f t="shared" si="45"/>
        <v>1</v>
      </c>
      <c r="I737" s="195">
        <f t="shared" si="46"/>
        <v>0</v>
      </c>
      <c r="J737" s="199">
        <f t="shared" si="47"/>
        <v>7</v>
      </c>
    </row>
    <row r="738" spans="1:10" ht="12.75" customHeight="1" x14ac:dyDescent="0.2">
      <c r="A738" s="64" t="s">
        <v>1066</v>
      </c>
      <c r="B738" s="197">
        <v>56</v>
      </c>
      <c r="C738" s="198">
        <v>0.30000000000000004</v>
      </c>
      <c r="D738" s="198">
        <v>14.5</v>
      </c>
      <c r="E738" s="198">
        <v>0.1</v>
      </c>
      <c r="F738" s="198">
        <v>0.2</v>
      </c>
      <c r="G738" s="195">
        <f t="shared" si="44"/>
        <v>0</v>
      </c>
      <c r="H738" s="195">
        <f t="shared" si="45"/>
        <v>2</v>
      </c>
      <c r="I738" s="195">
        <f t="shared" si="46"/>
        <v>0</v>
      </c>
      <c r="J738" s="199">
        <f t="shared" si="47"/>
        <v>16</v>
      </c>
    </row>
    <row r="739" spans="1:10" ht="12.75" customHeight="1" x14ac:dyDescent="0.2">
      <c r="A739" s="64" t="s">
        <v>1067</v>
      </c>
      <c r="B739" s="197">
        <v>21</v>
      </c>
      <c r="C739" s="198">
        <v>0.4</v>
      </c>
      <c r="D739" s="198">
        <v>6.1</v>
      </c>
      <c r="E739" s="198">
        <v>0.30000000000000004</v>
      </c>
      <c r="F739" s="198">
        <v>0.4</v>
      </c>
      <c r="G739" s="195">
        <f t="shared" si="44"/>
        <v>0</v>
      </c>
      <c r="H739" s="195">
        <f t="shared" si="45"/>
        <v>1</v>
      </c>
      <c r="I739" s="195">
        <f t="shared" si="46"/>
        <v>0</v>
      </c>
      <c r="J739" s="199">
        <f t="shared" si="47"/>
        <v>6</v>
      </c>
    </row>
    <row r="740" spans="1:10" ht="12.75" customHeight="1" x14ac:dyDescent="0.2">
      <c r="A740" s="64" t="s">
        <v>1068</v>
      </c>
      <c r="B740" s="197">
        <v>6</v>
      </c>
      <c r="C740" s="198">
        <v>0.2</v>
      </c>
      <c r="D740" s="198">
        <v>1.4</v>
      </c>
      <c r="E740" s="198">
        <v>0</v>
      </c>
      <c r="F740" s="198">
        <v>0</v>
      </c>
      <c r="G740" s="195">
        <f t="shared" si="44"/>
        <v>0</v>
      </c>
      <c r="H740" s="195">
        <f t="shared" si="45"/>
        <v>0</v>
      </c>
      <c r="I740" s="195">
        <f t="shared" si="46"/>
        <v>0</v>
      </c>
      <c r="J740" s="199">
        <f t="shared" si="47"/>
        <v>2</v>
      </c>
    </row>
    <row r="741" spans="1:10" ht="12.75" customHeight="1" x14ac:dyDescent="0.2">
      <c r="A741" s="64" t="s">
        <v>1069</v>
      </c>
      <c r="B741" s="197">
        <v>50</v>
      </c>
      <c r="C741" s="198">
        <v>0.5</v>
      </c>
      <c r="D741" s="198">
        <v>11.8</v>
      </c>
      <c r="E741" s="198">
        <v>0.2</v>
      </c>
      <c r="F741" s="198">
        <v>0.2</v>
      </c>
      <c r="G741" s="195">
        <f t="shared" si="44"/>
        <v>0</v>
      </c>
      <c r="H741" s="195">
        <f t="shared" si="45"/>
        <v>1</v>
      </c>
      <c r="I741" s="195">
        <f t="shared" si="46"/>
        <v>0</v>
      </c>
      <c r="J741" s="199">
        <f t="shared" si="47"/>
        <v>14</v>
      </c>
    </row>
    <row r="742" spans="1:10" ht="12.75" customHeight="1" x14ac:dyDescent="0.2">
      <c r="A742" s="64" t="s">
        <v>1070</v>
      </c>
      <c r="B742" s="197">
        <v>43</v>
      </c>
      <c r="C742" s="198">
        <v>0.5</v>
      </c>
      <c r="D742" s="198">
        <v>9.9</v>
      </c>
      <c r="E742" s="198">
        <v>0.2</v>
      </c>
      <c r="F742" s="198">
        <v>0.2</v>
      </c>
      <c r="G742" s="195">
        <f t="shared" si="44"/>
        <v>0</v>
      </c>
      <c r="H742" s="195">
        <f t="shared" si="45"/>
        <v>1</v>
      </c>
      <c r="I742" s="195">
        <f t="shared" si="46"/>
        <v>0</v>
      </c>
      <c r="J742" s="199">
        <f t="shared" si="47"/>
        <v>12</v>
      </c>
    </row>
    <row r="743" spans="1:10" ht="12.75" customHeight="1" x14ac:dyDescent="0.2">
      <c r="A743" s="64" t="s">
        <v>1071</v>
      </c>
      <c r="B743" s="197">
        <v>38</v>
      </c>
      <c r="C743" s="198">
        <v>0.1</v>
      </c>
      <c r="D743" s="198">
        <v>9.9</v>
      </c>
      <c r="E743" s="198">
        <v>0.1</v>
      </c>
      <c r="F743" s="198">
        <v>0</v>
      </c>
      <c r="G743" s="195">
        <f t="shared" si="44"/>
        <v>0</v>
      </c>
      <c r="H743" s="195">
        <f t="shared" si="45"/>
        <v>1</v>
      </c>
      <c r="I743" s="195">
        <f t="shared" si="46"/>
        <v>0</v>
      </c>
      <c r="J743" s="199">
        <f t="shared" si="47"/>
        <v>11</v>
      </c>
    </row>
    <row r="744" spans="1:10" ht="12.75" customHeight="1" x14ac:dyDescent="0.2">
      <c r="A744" s="64" t="s">
        <v>1072</v>
      </c>
      <c r="B744" s="197">
        <v>44</v>
      </c>
      <c r="C744" s="198">
        <v>0.2</v>
      </c>
      <c r="D744" s="198">
        <v>11.6</v>
      </c>
      <c r="E744" s="198">
        <v>0</v>
      </c>
      <c r="F744" s="198">
        <v>0</v>
      </c>
      <c r="G744" s="195">
        <f t="shared" si="44"/>
        <v>0</v>
      </c>
      <c r="H744" s="195">
        <f t="shared" si="45"/>
        <v>1</v>
      </c>
      <c r="I744" s="195">
        <f t="shared" si="46"/>
        <v>0</v>
      </c>
      <c r="J744" s="199">
        <f t="shared" si="47"/>
        <v>12</v>
      </c>
    </row>
    <row r="745" spans="1:10" ht="12.75" customHeight="1" x14ac:dyDescent="0.2">
      <c r="A745" s="64" t="s">
        <v>1073</v>
      </c>
      <c r="B745" s="197">
        <v>60</v>
      </c>
      <c r="C745" s="198">
        <v>0.1</v>
      </c>
      <c r="D745" s="198">
        <v>15.2</v>
      </c>
      <c r="E745" s="198">
        <v>0</v>
      </c>
      <c r="F745" s="198">
        <v>0.60000000000000009</v>
      </c>
      <c r="G745" s="195">
        <f t="shared" si="44"/>
        <v>0</v>
      </c>
      <c r="H745" s="195">
        <f t="shared" si="45"/>
        <v>2</v>
      </c>
      <c r="I745" s="195">
        <f t="shared" si="46"/>
        <v>0</v>
      </c>
      <c r="J745" s="199">
        <f t="shared" si="47"/>
        <v>17</v>
      </c>
    </row>
    <row r="746" spans="1:10" ht="12.75" customHeight="1" x14ac:dyDescent="0.2">
      <c r="A746" s="64" t="s">
        <v>1074</v>
      </c>
      <c r="B746" s="197">
        <v>54</v>
      </c>
      <c r="C746" s="198">
        <v>0.30000000000000004</v>
      </c>
      <c r="D746" s="198">
        <v>13.3</v>
      </c>
      <c r="E746" s="198">
        <v>0</v>
      </c>
      <c r="F746" s="198">
        <v>0.60000000000000009</v>
      </c>
      <c r="G746" s="195">
        <f t="shared" si="44"/>
        <v>0</v>
      </c>
      <c r="H746" s="195">
        <f t="shared" si="45"/>
        <v>1</v>
      </c>
      <c r="I746" s="195">
        <f t="shared" si="46"/>
        <v>0</v>
      </c>
      <c r="J746" s="199">
        <f t="shared" si="47"/>
        <v>15</v>
      </c>
    </row>
    <row r="747" spans="1:10" ht="12.75" customHeight="1" x14ac:dyDescent="0.2">
      <c r="A747" s="64" t="s">
        <v>1075</v>
      </c>
      <c r="B747" s="197">
        <v>14</v>
      </c>
      <c r="C747" s="198">
        <v>0.8</v>
      </c>
      <c r="D747" s="198">
        <v>3</v>
      </c>
      <c r="E747" s="198">
        <v>0</v>
      </c>
      <c r="F747" s="198">
        <v>0.60000000000000009</v>
      </c>
      <c r="G747" s="195">
        <f t="shared" si="44"/>
        <v>0</v>
      </c>
      <c r="H747" s="195">
        <f t="shared" si="45"/>
        <v>0</v>
      </c>
      <c r="I747" s="195">
        <f t="shared" si="46"/>
        <v>0</v>
      </c>
      <c r="J747" s="199">
        <f t="shared" si="47"/>
        <v>4</v>
      </c>
    </row>
    <row r="748" spans="1:10" ht="12.75" customHeight="1" x14ac:dyDescent="0.2">
      <c r="A748" s="64" t="s">
        <v>1076</v>
      </c>
      <c r="B748" s="197">
        <v>33</v>
      </c>
      <c r="C748" s="198">
        <v>0.4</v>
      </c>
      <c r="D748" s="198">
        <v>8.3000000000000007</v>
      </c>
      <c r="E748" s="198">
        <v>0.1</v>
      </c>
      <c r="F748" s="198">
        <v>0</v>
      </c>
      <c r="G748" s="195">
        <f t="shared" si="44"/>
        <v>0</v>
      </c>
      <c r="H748" s="195">
        <f t="shared" si="45"/>
        <v>1</v>
      </c>
      <c r="I748" s="195">
        <f t="shared" si="46"/>
        <v>0</v>
      </c>
      <c r="J748" s="199">
        <f t="shared" si="47"/>
        <v>9</v>
      </c>
    </row>
    <row r="749" spans="1:10" ht="12.75" customHeight="1" x14ac:dyDescent="0.2">
      <c r="A749" s="64" t="s">
        <v>1077</v>
      </c>
      <c r="B749" s="197">
        <v>46</v>
      </c>
      <c r="C749" s="198">
        <v>0.60000000000000009</v>
      </c>
      <c r="D749" s="198">
        <v>11</v>
      </c>
      <c r="E749" s="198">
        <v>0.1</v>
      </c>
      <c r="F749" s="198">
        <v>0.1</v>
      </c>
      <c r="G749" s="195">
        <f t="shared" si="44"/>
        <v>0</v>
      </c>
      <c r="H749" s="195">
        <f t="shared" si="45"/>
        <v>1</v>
      </c>
      <c r="I749" s="195">
        <f t="shared" si="46"/>
        <v>0</v>
      </c>
      <c r="J749" s="199">
        <f t="shared" si="47"/>
        <v>13</v>
      </c>
    </row>
    <row r="750" spans="1:10" ht="12.75" customHeight="1" x14ac:dyDescent="0.2">
      <c r="A750" s="64" t="s">
        <v>1078</v>
      </c>
      <c r="B750" s="197">
        <v>10</v>
      </c>
      <c r="C750" s="198">
        <v>1.4</v>
      </c>
      <c r="D750" s="198">
        <v>0.5</v>
      </c>
      <c r="E750" s="198">
        <v>0.30000000000000004</v>
      </c>
      <c r="F750" s="198">
        <v>0.9</v>
      </c>
      <c r="G750" s="195">
        <f t="shared" si="44"/>
        <v>0</v>
      </c>
      <c r="H750" s="195">
        <f t="shared" si="45"/>
        <v>0</v>
      </c>
      <c r="I750" s="195">
        <f t="shared" si="46"/>
        <v>0</v>
      </c>
      <c r="J750" s="199">
        <f t="shared" si="47"/>
        <v>3</v>
      </c>
    </row>
    <row r="751" spans="1:10" ht="12.75" customHeight="1" x14ac:dyDescent="0.2">
      <c r="A751" s="64" t="s">
        <v>1079</v>
      </c>
      <c r="B751" s="197">
        <v>46</v>
      </c>
      <c r="C751" s="198">
        <v>0.30000000000000004</v>
      </c>
      <c r="D751" s="198">
        <v>11.7</v>
      </c>
      <c r="E751" s="198">
        <v>0.1</v>
      </c>
      <c r="F751" s="198">
        <v>0</v>
      </c>
      <c r="G751" s="195">
        <f t="shared" si="44"/>
        <v>0</v>
      </c>
      <c r="H751" s="195">
        <f t="shared" si="45"/>
        <v>1</v>
      </c>
      <c r="I751" s="195">
        <f t="shared" si="46"/>
        <v>0</v>
      </c>
      <c r="J751" s="199">
        <f t="shared" si="47"/>
        <v>13</v>
      </c>
    </row>
    <row r="752" spans="1:10" ht="12.75" customHeight="1" x14ac:dyDescent="0.2">
      <c r="A752" s="64" t="s">
        <v>1080</v>
      </c>
      <c r="B752" s="197">
        <v>47</v>
      </c>
      <c r="C752" s="198">
        <v>0.2</v>
      </c>
      <c r="D752" s="198">
        <v>11.6</v>
      </c>
      <c r="E752" s="198">
        <v>0.1</v>
      </c>
      <c r="F752" s="198">
        <v>0</v>
      </c>
      <c r="G752" s="195">
        <f t="shared" si="44"/>
        <v>0</v>
      </c>
      <c r="H752" s="195">
        <f t="shared" si="45"/>
        <v>1</v>
      </c>
      <c r="I752" s="195">
        <f t="shared" si="46"/>
        <v>0</v>
      </c>
      <c r="J752" s="199">
        <f t="shared" si="47"/>
        <v>13</v>
      </c>
    </row>
    <row r="753" spans="1:10" ht="12.75" customHeight="1" x14ac:dyDescent="0.2">
      <c r="A753" s="64" t="s">
        <v>1081</v>
      </c>
      <c r="B753" s="197">
        <v>168</v>
      </c>
      <c r="C753" s="198">
        <v>2.7</v>
      </c>
      <c r="D753" s="198">
        <v>7.7</v>
      </c>
      <c r="E753" s="198">
        <v>14</v>
      </c>
      <c r="F753" s="198">
        <v>0</v>
      </c>
      <c r="G753" s="195">
        <f t="shared" si="44"/>
        <v>0</v>
      </c>
      <c r="H753" s="195">
        <f t="shared" si="45"/>
        <v>1</v>
      </c>
      <c r="I753" s="195">
        <f t="shared" si="46"/>
        <v>5</v>
      </c>
      <c r="J753" s="199">
        <f t="shared" si="47"/>
        <v>47</v>
      </c>
    </row>
    <row r="754" spans="1:10" ht="12.75" customHeight="1" x14ac:dyDescent="0.2">
      <c r="A754" s="64" t="s">
        <v>1082</v>
      </c>
      <c r="B754" s="197">
        <v>100</v>
      </c>
      <c r="C754" s="198">
        <v>18.3</v>
      </c>
      <c r="D754" s="198">
        <v>0</v>
      </c>
      <c r="E754" s="198">
        <v>3</v>
      </c>
      <c r="F754" s="198">
        <v>0</v>
      </c>
      <c r="G754" s="195">
        <f t="shared" si="44"/>
        <v>3</v>
      </c>
      <c r="H754" s="195">
        <f t="shared" si="45"/>
        <v>0</v>
      </c>
      <c r="I754" s="195">
        <f t="shared" si="46"/>
        <v>1</v>
      </c>
      <c r="J754" s="199">
        <f t="shared" si="47"/>
        <v>28</v>
      </c>
    </row>
    <row r="755" spans="1:10" ht="12.75" customHeight="1" x14ac:dyDescent="0.2">
      <c r="A755" s="64" t="s">
        <v>1083</v>
      </c>
      <c r="B755" s="197">
        <v>141</v>
      </c>
      <c r="C755" s="198">
        <v>19.899999999999999</v>
      </c>
      <c r="D755" s="198">
        <v>0</v>
      </c>
      <c r="E755" s="198">
        <v>6.8</v>
      </c>
      <c r="F755" s="198">
        <v>0</v>
      </c>
      <c r="G755" s="195">
        <f t="shared" si="44"/>
        <v>3</v>
      </c>
      <c r="H755" s="195">
        <f t="shared" si="45"/>
        <v>0</v>
      </c>
      <c r="I755" s="195">
        <f t="shared" si="46"/>
        <v>2</v>
      </c>
      <c r="J755" s="199">
        <f t="shared" si="47"/>
        <v>39</v>
      </c>
    </row>
    <row r="756" spans="1:10" ht="12.75" customHeight="1" x14ac:dyDescent="0.2">
      <c r="A756" s="64" t="s">
        <v>1084</v>
      </c>
      <c r="B756" s="197">
        <v>268</v>
      </c>
      <c r="C756" s="198">
        <v>17.2</v>
      </c>
      <c r="D756" s="198">
        <v>0</v>
      </c>
      <c r="E756" s="198">
        <v>22.1</v>
      </c>
      <c r="F756" s="198">
        <v>0</v>
      </c>
      <c r="G756" s="195">
        <f t="shared" si="44"/>
        <v>2</v>
      </c>
      <c r="H756" s="195">
        <f t="shared" si="45"/>
        <v>0</v>
      </c>
      <c r="I756" s="195">
        <f t="shared" si="46"/>
        <v>7</v>
      </c>
      <c r="J756" s="199">
        <f t="shared" si="47"/>
        <v>74</v>
      </c>
    </row>
    <row r="757" spans="1:10" ht="12.75" customHeight="1" x14ac:dyDescent="0.2">
      <c r="A757" s="64" t="s">
        <v>1085</v>
      </c>
      <c r="B757" s="197">
        <v>102</v>
      </c>
      <c r="C757" s="198">
        <v>18.7</v>
      </c>
      <c r="D757" s="198">
        <v>0</v>
      </c>
      <c r="E757" s="198">
        <v>3</v>
      </c>
      <c r="F757" s="198">
        <v>0</v>
      </c>
      <c r="G757" s="195">
        <f t="shared" si="44"/>
        <v>3</v>
      </c>
      <c r="H757" s="195">
        <f t="shared" si="45"/>
        <v>0</v>
      </c>
      <c r="I757" s="195">
        <f t="shared" si="46"/>
        <v>1</v>
      </c>
      <c r="J757" s="199">
        <f t="shared" si="47"/>
        <v>28</v>
      </c>
    </row>
    <row r="758" spans="1:10" ht="12.75" customHeight="1" x14ac:dyDescent="0.2">
      <c r="A758" s="64" t="s">
        <v>1086</v>
      </c>
      <c r="B758" s="197">
        <v>159</v>
      </c>
      <c r="C758" s="198">
        <v>18.3</v>
      </c>
      <c r="D758" s="198">
        <v>0.4</v>
      </c>
      <c r="E758" s="198">
        <v>9.4</v>
      </c>
      <c r="F758" s="198">
        <v>0</v>
      </c>
      <c r="G758" s="195">
        <f t="shared" si="44"/>
        <v>3</v>
      </c>
      <c r="H758" s="195">
        <f t="shared" si="45"/>
        <v>0</v>
      </c>
      <c r="I758" s="195">
        <f t="shared" si="46"/>
        <v>3</v>
      </c>
      <c r="J758" s="199">
        <f t="shared" si="47"/>
        <v>44</v>
      </c>
    </row>
    <row r="759" spans="1:10" ht="12.75" customHeight="1" x14ac:dyDescent="0.2">
      <c r="A759" s="64" t="s">
        <v>1087</v>
      </c>
      <c r="B759" s="197">
        <v>140</v>
      </c>
      <c r="C759" s="198">
        <v>22.8</v>
      </c>
      <c r="D759" s="198">
        <v>1.5</v>
      </c>
      <c r="E759" s="198">
        <v>4.8</v>
      </c>
      <c r="F759" s="198">
        <v>0</v>
      </c>
      <c r="G759" s="195">
        <f t="shared" si="44"/>
        <v>3</v>
      </c>
      <c r="H759" s="195">
        <f t="shared" si="45"/>
        <v>0</v>
      </c>
      <c r="I759" s="195">
        <f t="shared" si="46"/>
        <v>2</v>
      </c>
      <c r="J759" s="199">
        <f t="shared" si="47"/>
        <v>39</v>
      </c>
    </row>
    <row r="760" spans="1:10" ht="12.75" customHeight="1" x14ac:dyDescent="0.2">
      <c r="A760" s="64" t="s">
        <v>1088</v>
      </c>
      <c r="B760" s="197">
        <v>78</v>
      </c>
      <c r="C760" s="198">
        <v>19</v>
      </c>
      <c r="D760" s="198">
        <v>0.1</v>
      </c>
      <c r="E760" s="198">
        <v>0.2</v>
      </c>
      <c r="F760" s="198">
        <v>0</v>
      </c>
      <c r="G760" s="195">
        <f t="shared" si="44"/>
        <v>3</v>
      </c>
      <c r="H760" s="195">
        <f t="shared" si="45"/>
        <v>0</v>
      </c>
      <c r="I760" s="195">
        <f t="shared" si="46"/>
        <v>0</v>
      </c>
      <c r="J760" s="199">
        <f t="shared" si="47"/>
        <v>22</v>
      </c>
    </row>
    <row r="761" spans="1:10" ht="12.75" customHeight="1" x14ac:dyDescent="0.2">
      <c r="A761" s="64" t="s">
        <v>1089</v>
      </c>
      <c r="B761" s="197">
        <v>99</v>
      </c>
      <c r="C761" s="198">
        <v>15.2</v>
      </c>
      <c r="D761" s="198">
        <v>6.9</v>
      </c>
      <c r="E761" s="198">
        <v>0.9</v>
      </c>
      <c r="F761" s="198">
        <v>0</v>
      </c>
      <c r="G761" s="195">
        <f t="shared" si="44"/>
        <v>2</v>
      </c>
      <c r="H761" s="195">
        <f t="shared" si="45"/>
        <v>1</v>
      </c>
      <c r="I761" s="195">
        <f t="shared" si="46"/>
        <v>0</v>
      </c>
      <c r="J761" s="199">
        <f t="shared" si="47"/>
        <v>28</v>
      </c>
    </row>
    <row r="762" spans="1:10" ht="12.75" customHeight="1" x14ac:dyDescent="0.2">
      <c r="A762" s="64" t="s">
        <v>1090</v>
      </c>
      <c r="B762" s="197">
        <v>241</v>
      </c>
      <c r="C762" s="198">
        <v>22.3</v>
      </c>
      <c r="D762" s="198">
        <v>0</v>
      </c>
      <c r="E762" s="198">
        <v>16.899999999999999</v>
      </c>
      <c r="F762" s="198">
        <v>0</v>
      </c>
      <c r="G762" s="195">
        <f t="shared" si="44"/>
        <v>3</v>
      </c>
      <c r="H762" s="195">
        <f t="shared" si="45"/>
        <v>0</v>
      </c>
      <c r="I762" s="195">
        <f t="shared" si="46"/>
        <v>6</v>
      </c>
      <c r="J762" s="199">
        <f t="shared" si="47"/>
        <v>67</v>
      </c>
    </row>
    <row r="763" spans="1:10" ht="12.75" customHeight="1" x14ac:dyDescent="0.2">
      <c r="A763" s="64" t="s">
        <v>1091</v>
      </c>
      <c r="B763" s="197">
        <v>253</v>
      </c>
      <c r="C763" s="198">
        <v>20.9</v>
      </c>
      <c r="D763" s="198">
        <v>0.4</v>
      </c>
      <c r="E763" s="198">
        <v>18.7</v>
      </c>
      <c r="F763" s="198">
        <v>0</v>
      </c>
      <c r="G763" s="195">
        <f t="shared" si="44"/>
        <v>3</v>
      </c>
      <c r="H763" s="195">
        <f t="shared" si="45"/>
        <v>0</v>
      </c>
      <c r="I763" s="195">
        <f t="shared" si="46"/>
        <v>6</v>
      </c>
      <c r="J763" s="199">
        <f t="shared" si="47"/>
        <v>70</v>
      </c>
    </row>
    <row r="764" spans="1:10" ht="12.75" customHeight="1" x14ac:dyDescent="0.2">
      <c r="A764" s="64" t="s">
        <v>1092</v>
      </c>
      <c r="B764" s="197">
        <v>145</v>
      </c>
      <c r="C764" s="198">
        <v>22</v>
      </c>
      <c r="D764" s="198">
        <v>0.4</v>
      </c>
      <c r="E764" s="198">
        <v>6.2</v>
      </c>
      <c r="F764" s="198">
        <v>0</v>
      </c>
      <c r="G764" s="195">
        <f t="shared" si="44"/>
        <v>3</v>
      </c>
      <c r="H764" s="195">
        <f t="shared" si="45"/>
        <v>0</v>
      </c>
      <c r="I764" s="195">
        <f t="shared" si="46"/>
        <v>2</v>
      </c>
      <c r="J764" s="199">
        <f t="shared" si="47"/>
        <v>40</v>
      </c>
    </row>
    <row r="765" spans="1:10" ht="12.75" customHeight="1" x14ac:dyDescent="0.2">
      <c r="A765" s="64" t="s">
        <v>1093</v>
      </c>
      <c r="B765" s="197">
        <v>193</v>
      </c>
      <c r="C765" s="198">
        <v>22.3</v>
      </c>
      <c r="D765" s="198">
        <v>0</v>
      </c>
      <c r="E765" s="198">
        <v>11.5</v>
      </c>
      <c r="F765" s="198">
        <v>0</v>
      </c>
      <c r="G765" s="195">
        <f t="shared" si="44"/>
        <v>3</v>
      </c>
      <c r="H765" s="195">
        <f t="shared" si="45"/>
        <v>0</v>
      </c>
      <c r="I765" s="195">
        <f t="shared" si="46"/>
        <v>4</v>
      </c>
      <c r="J765" s="199">
        <f t="shared" si="47"/>
        <v>54</v>
      </c>
    </row>
    <row r="766" spans="1:10" ht="12.75" customHeight="1" x14ac:dyDescent="0.2">
      <c r="A766" s="64" t="s">
        <v>1094</v>
      </c>
      <c r="B766" s="197">
        <v>134</v>
      </c>
      <c r="C766" s="198">
        <v>17</v>
      </c>
      <c r="D766" s="198">
        <v>0.5</v>
      </c>
      <c r="E766" s="198">
        <v>7</v>
      </c>
      <c r="F766" s="198">
        <v>0</v>
      </c>
      <c r="G766" s="195">
        <f t="shared" si="44"/>
        <v>2</v>
      </c>
      <c r="H766" s="195">
        <f t="shared" si="45"/>
        <v>0</v>
      </c>
      <c r="I766" s="195">
        <f t="shared" si="46"/>
        <v>2</v>
      </c>
      <c r="J766" s="199">
        <f t="shared" si="47"/>
        <v>37</v>
      </c>
    </row>
    <row r="767" spans="1:10" ht="12.75" customHeight="1" x14ac:dyDescent="0.2">
      <c r="A767" s="64" t="s">
        <v>1095</v>
      </c>
      <c r="B767" s="197">
        <v>186</v>
      </c>
      <c r="C767" s="198">
        <v>20.9</v>
      </c>
      <c r="D767" s="198">
        <v>0.4</v>
      </c>
      <c r="E767" s="198">
        <v>11.2</v>
      </c>
      <c r="F767" s="198">
        <v>0</v>
      </c>
      <c r="G767" s="195">
        <f t="shared" si="44"/>
        <v>3</v>
      </c>
      <c r="H767" s="195">
        <f t="shared" si="45"/>
        <v>0</v>
      </c>
      <c r="I767" s="195">
        <f t="shared" si="46"/>
        <v>4</v>
      </c>
      <c r="J767" s="199">
        <f t="shared" si="47"/>
        <v>52</v>
      </c>
    </row>
    <row r="768" spans="1:10" ht="12.75" customHeight="1" x14ac:dyDescent="0.2">
      <c r="A768" s="64" t="s">
        <v>1096</v>
      </c>
      <c r="B768" s="197">
        <v>146</v>
      </c>
      <c r="C768" s="198">
        <v>21</v>
      </c>
      <c r="D768" s="198">
        <v>0.1</v>
      </c>
      <c r="E768" s="198">
        <v>6.8</v>
      </c>
      <c r="F768" s="198">
        <v>0</v>
      </c>
      <c r="G768" s="195">
        <f t="shared" si="44"/>
        <v>3</v>
      </c>
      <c r="H768" s="195">
        <f t="shared" si="45"/>
        <v>0</v>
      </c>
      <c r="I768" s="195">
        <f t="shared" si="46"/>
        <v>2</v>
      </c>
      <c r="J768" s="199">
        <f t="shared" si="47"/>
        <v>41</v>
      </c>
    </row>
    <row r="769" spans="1:10" ht="12.75" customHeight="1" x14ac:dyDescent="0.2">
      <c r="A769" s="64" t="s">
        <v>1097</v>
      </c>
      <c r="B769" s="197">
        <v>134</v>
      </c>
      <c r="C769" s="198">
        <v>22</v>
      </c>
      <c r="D769" s="198">
        <v>0.4</v>
      </c>
      <c r="E769" s="198">
        <v>4.9000000000000004</v>
      </c>
      <c r="F769" s="198">
        <v>0</v>
      </c>
      <c r="G769" s="195">
        <f t="shared" si="44"/>
        <v>3</v>
      </c>
      <c r="H769" s="195">
        <f t="shared" si="45"/>
        <v>0</v>
      </c>
      <c r="I769" s="195">
        <f t="shared" si="46"/>
        <v>2</v>
      </c>
      <c r="J769" s="199">
        <f t="shared" si="47"/>
        <v>37</v>
      </c>
    </row>
    <row r="770" spans="1:10" ht="12.75" customHeight="1" x14ac:dyDescent="0.2">
      <c r="A770" s="64" t="s">
        <v>1098</v>
      </c>
      <c r="B770" s="197">
        <v>306</v>
      </c>
      <c r="C770" s="198">
        <v>20.6</v>
      </c>
      <c r="D770" s="198">
        <v>0</v>
      </c>
      <c r="E770" s="198">
        <v>24.8</v>
      </c>
      <c r="F770" s="198">
        <v>0</v>
      </c>
      <c r="G770" s="195">
        <f t="shared" si="44"/>
        <v>3</v>
      </c>
      <c r="H770" s="195">
        <f t="shared" si="45"/>
        <v>0</v>
      </c>
      <c r="I770" s="195">
        <f t="shared" si="46"/>
        <v>8</v>
      </c>
      <c r="J770" s="199">
        <f t="shared" si="47"/>
        <v>85</v>
      </c>
    </row>
    <row r="771" spans="1:10" ht="12.75" customHeight="1" x14ac:dyDescent="0.2">
      <c r="A771" s="64" t="s">
        <v>1099</v>
      </c>
      <c r="B771" s="197">
        <v>60</v>
      </c>
      <c r="C771" s="198">
        <v>10.5</v>
      </c>
      <c r="D771" s="198">
        <v>4.8</v>
      </c>
      <c r="E771" s="198">
        <v>0.1</v>
      </c>
      <c r="F771" s="198">
        <v>0.8</v>
      </c>
      <c r="G771" s="195">
        <f t="shared" ref="G771:G834" si="48">ROUND(C771/7,0)</f>
        <v>2</v>
      </c>
      <c r="H771" s="195">
        <f t="shared" ref="H771:H834" si="49">ROUND(D771/9,0)</f>
        <v>1</v>
      </c>
      <c r="I771" s="195">
        <f t="shared" ref="I771:I834" si="50">ROUND(E771/3,0)</f>
        <v>0</v>
      </c>
      <c r="J771" s="199">
        <f t="shared" ref="J771:J834" si="51">ROUND(B771/3.6,0)</f>
        <v>17</v>
      </c>
    </row>
    <row r="772" spans="1:10" ht="12.75" customHeight="1" x14ac:dyDescent="0.2">
      <c r="A772" s="64" t="s">
        <v>1100</v>
      </c>
      <c r="B772" s="197">
        <v>363</v>
      </c>
      <c r="C772" s="198">
        <v>0.60000000000000009</v>
      </c>
      <c r="D772" s="198">
        <v>95.8</v>
      </c>
      <c r="E772" s="198">
        <v>0.2</v>
      </c>
      <c r="F772" s="198">
        <v>0.4</v>
      </c>
      <c r="G772" s="195">
        <f t="shared" si="48"/>
        <v>0</v>
      </c>
      <c r="H772" s="195">
        <f t="shared" si="49"/>
        <v>11</v>
      </c>
      <c r="I772" s="195">
        <f t="shared" si="50"/>
        <v>0</v>
      </c>
      <c r="J772" s="199">
        <f t="shared" si="51"/>
        <v>101</v>
      </c>
    </row>
    <row r="773" spans="1:10" ht="12.75" customHeight="1" x14ac:dyDescent="0.2">
      <c r="A773" s="64" t="s">
        <v>1101</v>
      </c>
      <c r="B773" s="197">
        <v>31</v>
      </c>
      <c r="C773" s="198">
        <v>6</v>
      </c>
      <c r="D773" s="198">
        <v>0.7</v>
      </c>
      <c r="E773" s="198">
        <v>0.5</v>
      </c>
      <c r="F773" s="198">
        <v>8.5</v>
      </c>
      <c r="G773" s="195">
        <f t="shared" si="48"/>
        <v>1</v>
      </c>
      <c r="H773" s="195">
        <f t="shared" si="49"/>
        <v>0</v>
      </c>
      <c r="I773" s="195">
        <f t="shared" si="50"/>
        <v>0</v>
      </c>
      <c r="J773" s="199">
        <f t="shared" si="51"/>
        <v>9</v>
      </c>
    </row>
    <row r="774" spans="1:10" ht="12.75" customHeight="1" x14ac:dyDescent="0.2">
      <c r="A774" s="64" t="s">
        <v>1102</v>
      </c>
      <c r="B774" s="197">
        <v>108</v>
      </c>
      <c r="C774" s="198">
        <v>19.600000000000001</v>
      </c>
      <c r="D774" s="198">
        <v>3</v>
      </c>
      <c r="E774" s="198">
        <v>2</v>
      </c>
      <c r="F774" s="198">
        <v>0</v>
      </c>
      <c r="G774" s="195">
        <f t="shared" si="48"/>
        <v>3</v>
      </c>
      <c r="H774" s="195">
        <f t="shared" si="49"/>
        <v>0</v>
      </c>
      <c r="I774" s="195">
        <f t="shared" si="50"/>
        <v>1</v>
      </c>
      <c r="J774" s="199">
        <f t="shared" si="51"/>
        <v>30</v>
      </c>
    </row>
    <row r="775" spans="1:10" ht="12.75" customHeight="1" x14ac:dyDescent="0.2">
      <c r="A775" s="64" t="s">
        <v>1103</v>
      </c>
      <c r="B775" s="197">
        <v>0</v>
      </c>
      <c r="C775" s="198">
        <v>0.1</v>
      </c>
      <c r="D775" s="198">
        <v>0</v>
      </c>
      <c r="E775" s="198">
        <v>0</v>
      </c>
      <c r="F775" s="198">
        <v>0</v>
      </c>
      <c r="G775" s="195">
        <f t="shared" si="48"/>
        <v>0</v>
      </c>
      <c r="H775" s="195">
        <f t="shared" si="49"/>
        <v>0</v>
      </c>
      <c r="I775" s="195">
        <f t="shared" si="50"/>
        <v>0</v>
      </c>
      <c r="J775" s="199">
        <f t="shared" si="51"/>
        <v>0</v>
      </c>
    </row>
    <row r="776" spans="1:10" ht="12.75" customHeight="1" x14ac:dyDescent="0.2">
      <c r="A776" s="64" t="s">
        <v>1104</v>
      </c>
      <c r="B776" s="197">
        <v>108</v>
      </c>
      <c r="C776" s="198">
        <v>19.600000000000001</v>
      </c>
      <c r="D776" s="198">
        <v>3</v>
      </c>
      <c r="E776" s="198">
        <v>2</v>
      </c>
      <c r="F776" s="198">
        <v>44.7</v>
      </c>
      <c r="G776" s="195">
        <f t="shared" si="48"/>
        <v>3</v>
      </c>
      <c r="H776" s="195">
        <f t="shared" si="49"/>
        <v>0</v>
      </c>
      <c r="I776" s="195">
        <f t="shared" si="50"/>
        <v>1</v>
      </c>
      <c r="J776" s="199">
        <f t="shared" si="51"/>
        <v>30</v>
      </c>
    </row>
    <row r="777" spans="1:10" ht="12.75" customHeight="1" x14ac:dyDescent="0.2">
      <c r="A777" s="64" t="s">
        <v>1105</v>
      </c>
      <c r="B777" s="197">
        <v>0</v>
      </c>
      <c r="C777" s="198">
        <v>0.1</v>
      </c>
      <c r="D777" s="198">
        <v>0</v>
      </c>
      <c r="E777" s="198">
        <v>0</v>
      </c>
      <c r="F777" s="198">
        <v>0</v>
      </c>
      <c r="G777" s="195">
        <f t="shared" si="48"/>
        <v>0</v>
      </c>
      <c r="H777" s="195">
        <f t="shared" si="49"/>
        <v>0</v>
      </c>
      <c r="I777" s="195">
        <f t="shared" si="50"/>
        <v>0</v>
      </c>
      <c r="J777" s="199">
        <f t="shared" si="51"/>
        <v>0</v>
      </c>
    </row>
    <row r="778" spans="1:10" ht="12.75" customHeight="1" x14ac:dyDescent="0.2">
      <c r="A778" s="64" t="s">
        <v>1106</v>
      </c>
      <c r="B778" s="197">
        <v>166</v>
      </c>
      <c r="C778" s="198">
        <v>20.7</v>
      </c>
      <c r="D778" s="198">
        <v>6.4</v>
      </c>
      <c r="E778" s="198">
        <v>6.4</v>
      </c>
      <c r="F778" s="198">
        <v>4.0999999999999996</v>
      </c>
      <c r="G778" s="195">
        <f t="shared" si="48"/>
        <v>3</v>
      </c>
      <c r="H778" s="195">
        <f t="shared" si="49"/>
        <v>1</v>
      </c>
      <c r="I778" s="195">
        <f t="shared" si="50"/>
        <v>2</v>
      </c>
      <c r="J778" s="199">
        <f t="shared" si="51"/>
        <v>46</v>
      </c>
    </row>
    <row r="779" spans="1:10" ht="12.75" customHeight="1" x14ac:dyDescent="0.2">
      <c r="A779" s="64" t="s">
        <v>1107</v>
      </c>
      <c r="B779" s="197">
        <v>95</v>
      </c>
      <c r="C779" s="198">
        <v>3</v>
      </c>
      <c r="D779" s="198">
        <v>15.1</v>
      </c>
      <c r="E779" s="198">
        <v>2.5</v>
      </c>
      <c r="F779" s="198">
        <v>12.3</v>
      </c>
      <c r="G779" s="195">
        <f t="shared" si="48"/>
        <v>0</v>
      </c>
      <c r="H779" s="195">
        <f t="shared" si="49"/>
        <v>2</v>
      </c>
      <c r="I779" s="195">
        <f t="shared" si="50"/>
        <v>1</v>
      </c>
      <c r="J779" s="199">
        <f t="shared" si="51"/>
        <v>26</v>
      </c>
    </row>
    <row r="780" spans="1:10" ht="12.75" customHeight="1" x14ac:dyDescent="0.2">
      <c r="A780" s="64" t="s">
        <v>1108</v>
      </c>
      <c r="B780" s="197">
        <v>276</v>
      </c>
      <c r="C780" s="198">
        <v>9.1</v>
      </c>
      <c r="D780" s="198">
        <v>45.3</v>
      </c>
      <c r="E780" s="198">
        <v>7.4</v>
      </c>
      <c r="F780" s="198">
        <v>18.600000000000001</v>
      </c>
      <c r="G780" s="195">
        <f t="shared" si="48"/>
        <v>1</v>
      </c>
      <c r="H780" s="195">
        <f t="shared" si="49"/>
        <v>5</v>
      </c>
      <c r="I780" s="195">
        <f t="shared" si="50"/>
        <v>2</v>
      </c>
      <c r="J780" s="199">
        <f t="shared" si="51"/>
        <v>77</v>
      </c>
    </row>
    <row r="781" spans="1:10" ht="12.75" customHeight="1" x14ac:dyDescent="0.2">
      <c r="A781" s="64" t="s">
        <v>1109</v>
      </c>
      <c r="B781" s="197">
        <v>76</v>
      </c>
      <c r="C781" s="198">
        <v>17.899999999999999</v>
      </c>
      <c r="D781" s="198">
        <v>0</v>
      </c>
      <c r="E781" s="198">
        <v>0.5</v>
      </c>
      <c r="F781" s="198">
        <v>0</v>
      </c>
      <c r="G781" s="195">
        <f t="shared" si="48"/>
        <v>3</v>
      </c>
      <c r="H781" s="195">
        <f t="shared" si="49"/>
        <v>0</v>
      </c>
      <c r="I781" s="195">
        <f t="shared" si="50"/>
        <v>0</v>
      </c>
      <c r="J781" s="199">
        <f t="shared" si="51"/>
        <v>21</v>
      </c>
    </row>
    <row r="782" spans="1:10" ht="12.75" customHeight="1" x14ac:dyDescent="0.2">
      <c r="A782" s="64" t="s">
        <v>1110</v>
      </c>
      <c r="B782" s="197">
        <v>411</v>
      </c>
      <c r="C782" s="198">
        <v>13.2</v>
      </c>
      <c r="D782" s="198">
        <v>33.5</v>
      </c>
      <c r="E782" s="198">
        <v>25.8</v>
      </c>
      <c r="F782" s="198">
        <v>7.5</v>
      </c>
      <c r="G782" s="195">
        <f t="shared" si="48"/>
        <v>2</v>
      </c>
      <c r="H782" s="195">
        <f t="shared" si="49"/>
        <v>4</v>
      </c>
      <c r="I782" s="195">
        <f t="shared" si="50"/>
        <v>9</v>
      </c>
      <c r="J782" s="199">
        <f t="shared" si="51"/>
        <v>114</v>
      </c>
    </row>
    <row r="783" spans="1:10" ht="12.75" customHeight="1" x14ac:dyDescent="0.2">
      <c r="A783" s="64" t="s">
        <v>1111</v>
      </c>
      <c r="B783" s="197">
        <v>1</v>
      </c>
      <c r="C783" s="198">
        <v>0</v>
      </c>
      <c r="D783" s="198">
        <v>0.2</v>
      </c>
      <c r="E783" s="198">
        <v>0</v>
      </c>
      <c r="F783" s="198">
        <v>0</v>
      </c>
      <c r="G783" s="195">
        <f t="shared" si="48"/>
        <v>0</v>
      </c>
      <c r="H783" s="195">
        <f t="shared" si="49"/>
        <v>0</v>
      </c>
      <c r="I783" s="195">
        <f t="shared" si="50"/>
        <v>0</v>
      </c>
      <c r="J783" s="199">
        <f t="shared" si="51"/>
        <v>0</v>
      </c>
    </row>
    <row r="784" spans="1:10" ht="12.75" customHeight="1" x14ac:dyDescent="0.2">
      <c r="A784" s="64" t="s">
        <v>1112</v>
      </c>
      <c r="B784" s="197">
        <v>76</v>
      </c>
      <c r="C784" s="198">
        <v>8.1</v>
      </c>
      <c r="D784" s="198">
        <v>0.7</v>
      </c>
      <c r="E784" s="198">
        <v>4.8</v>
      </c>
      <c r="F784" s="198">
        <v>1.2</v>
      </c>
      <c r="G784" s="195">
        <f t="shared" si="48"/>
        <v>1</v>
      </c>
      <c r="H784" s="195">
        <f t="shared" si="49"/>
        <v>0</v>
      </c>
      <c r="I784" s="195">
        <f t="shared" si="50"/>
        <v>2</v>
      </c>
      <c r="J784" s="199">
        <f t="shared" si="51"/>
        <v>21</v>
      </c>
    </row>
    <row r="785" spans="1:10" ht="12.75" customHeight="1" x14ac:dyDescent="0.2">
      <c r="A785" s="64" t="s">
        <v>1113</v>
      </c>
      <c r="B785" s="197">
        <v>158</v>
      </c>
      <c r="C785" s="198">
        <v>21.5</v>
      </c>
      <c r="D785" s="198">
        <v>0</v>
      </c>
      <c r="E785" s="198">
        <v>8</v>
      </c>
      <c r="F785" s="198">
        <v>0</v>
      </c>
      <c r="G785" s="195">
        <f t="shared" si="48"/>
        <v>3</v>
      </c>
      <c r="H785" s="195">
        <f t="shared" si="49"/>
        <v>0</v>
      </c>
      <c r="I785" s="195">
        <f t="shared" si="50"/>
        <v>3</v>
      </c>
      <c r="J785" s="199">
        <f t="shared" si="51"/>
        <v>44</v>
      </c>
    </row>
    <row r="786" spans="1:10" ht="12.75" customHeight="1" x14ac:dyDescent="0.2">
      <c r="A786" s="64" t="s">
        <v>1114</v>
      </c>
      <c r="B786" s="197">
        <v>103</v>
      </c>
      <c r="C786" s="198">
        <v>25.1</v>
      </c>
      <c r="D786" s="198">
        <v>0</v>
      </c>
      <c r="E786" s="198">
        <v>0.30000000000000004</v>
      </c>
      <c r="F786" s="198">
        <v>0</v>
      </c>
      <c r="G786" s="195">
        <f t="shared" si="48"/>
        <v>4</v>
      </c>
      <c r="H786" s="195">
        <f t="shared" si="49"/>
        <v>0</v>
      </c>
      <c r="I786" s="195">
        <f t="shared" si="50"/>
        <v>0</v>
      </c>
      <c r="J786" s="199">
        <f t="shared" si="51"/>
        <v>29</v>
      </c>
    </row>
    <row r="787" spans="1:10" ht="12.75" customHeight="1" x14ac:dyDescent="0.2">
      <c r="A787" s="64" t="s">
        <v>1115</v>
      </c>
      <c r="B787" s="197">
        <v>258</v>
      </c>
      <c r="C787" s="198">
        <v>22.8</v>
      </c>
      <c r="D787" s="198">
        <v>0</v>
      </c>
      <c r="E787" s="198">
        <v>18.5</v>
      </c>
      <c r="F787" s="198">
        <v>0</v>
      </c>
      <c r="G787" s="195">
        <f t="shared" si="48"/>
        <v>3</v>
      </c>
      <c r="H787" s="195">
        <f t="shared" si="49"/>
        <v>0</v>
      </c>
      <c r="I787" s="195">
        <f t="shared" si="50"/>
        <v>6</v>
      </c>
      <c r="J787" s="199">
        <f t="shared" si="51"/>
        <v>72</v>
      </c>
    </row>
    <row r="788" spans="1:10" ht="12.75" customHeight="1" x14ac:dyDescent="0.2">
      <c r="A788" s="64" t="s">
        <v>1116</v>
      </c>
      <c r="B788" s="197">
        <v>143</v>
      </c>
      <c r="C788" s="198">
        <v>20.100000000000001</v>
      </c>
      <c r="D788" s="198">
        <v>0</v>
      </c>
      <c r="E788" s="198">
        <v>7.7</v>
      </c>
      <c r="F788" s="198">
        <v>0</v>
      </c>
      <c r="G788" s="195">
        <f t="shared" si="48"/>
        <v>3</v>
      </c>
      <c r="H788" s="195">
        <f t="shared" si="49"/>
        <v>0</v>
      </c>
      <c r="I788" s="195">
        <f t="shared" si="50"/>
        <v>3</v>
      </c>
      <c r="J788" s="199">
        <f t="shared" si="51"/>
        <v>40</v>
      </c>
    </row>
    <row r="789" spans="1:10" ht="12.75" customHeight="1" x14ac:dyDescent="0.2">
      <c r="A789" s="64" t="s">
        <v>1117</v>
      </c>
      <c r="B789" s="197">
        <v>479</v>
      </c>
      <c r="C789" s="198">
        <v>10.8</v>
      </c>
      <c r="D789" s="198">
        <v>52</v>
      </c>
      <c r="E789" s="198">
        <v>26.8</v>
      </c>
      <c r="F789" s="198">
        <v>1.9</v>
      </c>
      <c r="G789" s="195">
        <f t="shared" si="48"/>
        <v>2</v>
      </c>
      <c r="H789" s="195">
        <f t="shared" si="49"/>
        <v>6</v>
      </c>
      <c r="I789" s="195">
        <f t="shared" si="50"/>
        <v>9</v>
      </c>
      <c r="J789" s="199">
        <f t="shared" si="51"/>
        <v>133</v>
      </c>
    </row>
    <row r="790" spans="1:10" ht="12.75" customHeight="1" x14ac:dyDescent="0.2">
      <c r="A790" s="64" t="s">
        <v>1118</v>
      </c>
      <c r="B790" s="197">
        <v>315</v>
      </c>
      <c r="C790" s="198">
        <v>4.9000000000000004</v>
      </c>
      <c r="D790" s="198">
        <v>36.799999999999997</v>
      </c>
      <c r="E790" s="198">
        <v>17.5</v>
      </c>
      <c r="F790" s="198">
        <v>3.6</v>
      </c>
      <c r="G790" s="195">
        <f t="shared" si="48"/>
        <v>1</v>
      </c>
      <c r="H790" s="195">
        <f t="shared" si="49"/>
        <v>4</v>
      </c>
      <c r="I790" s="195">
        <f t="shared" si="50"/>
        <v>6</v>
      </c>
      <c r="J790" s="199">
        <f t="shared" si="51"/>
        <v>88</v>
      </c>
    </row>
    <row r="791" spans="1:10" ht="12.75" customHeight="1" x14ac:dyDescent="0.2">
      <c r="A791" s="64" t="s">
        <v>1119</v>
      </c>
      <c r="B791" s="197">
        <v>218.111764705882</v>
      </c>
      <c r="C791" s="198">
        <v>5.0688235294117696</v>
      </c>
      <c r="D791" s="198">
        <v>42.707647058823497</v>
      </c>
      <c r="E791" s="198">
        <v>4.1805882352941204</v>
      </c>
      <c r="F791" s="198">
        <v>1.6521481161843599</v>
      </c>
      <c r="G791" s="195">
        <f t="shared" si="48"/>
        <v>1</v>
      </c>
      <c r="H791" s="195">
        <f t="shared" si="49"/>
        <v>5</v>
      </c>
      <c r="I791" s="195">
        <f t="shared" si="50"/>
        <v>1</v>
      </c>
      <c r="J791" s="199">
        <f t="shared" si="51"/>
        <v>61</v>
      </c>
    </row>
    <row r="792" spans="1:10" ht="12.75" customHeight="1" x14ac:dyDescent="0.2">
      <c r="A792" s="64" t="s">
        <v>1120</v>
      </c>
      <c r="B792" s="197">
        <v>368</v>
      </c>
      <c r="C792" s="198">
        <v>8.9</v>
      </c>
      <c r="D792" s="198">
        <v>63.6</v>
      </c>
      <c r="E792" s="198">
        <v>10.4</v>
      </c>
      <c r="F792" s="198">
        <v>1</v>
      </c>
      <c r="G792" s="195">
        <f t="shared" si="48"/>
        <v>1</v>
      </c>
      <c r="H792" s="195">
        <f t="shared" si="49"/>
        <v>7</v>
      </c>
      <c r="I792" s="195">
        <f t="shared" si="50"/>
        <v>3</v>
      </c>
      <c r="J792" s="199">
        <f t="shared" si="51"/>
        <v>102</v>
      </c>
    </row>
    <row r="793" spans="1:10" ht="12.75" customHeight="1" x14ac:dyDescent="0.2">
      <c r="A793" s="64" t="s">
        <v>1121</v>
      </c>
      <c r="B793" s="197">
        <v>186.09865470852</v>
      </c>
      <c r="C793" s="198">
        <v>6.1739910313901403</v>
      </c>
      <c r="D793" s="198">
        <v>13.016591928251099</v>
      </c>
      <c r="E793" s="198">
        <v>12.483408071748901</v>
      </c>
      <c r="F793" s="198">
        <v>2</v>
      </c>
      <c r="G793" s="195">
        <f t="shared" si="48"/>
        <v>1</v>
      </c>
      <c r="H793" s="195">
        <f t="shared" si="49"/>
        <v>1</v>
      </c>
      <c r="I793" s="195">
        <f t="shared" si="50"/>
        <v>4</v>
      </c>
      <c r="J793" s="199">
        <f t="shared" si="51"/>
        <v>52</v>
      </c>
    </row>
    <row r="794" spans="1:10" ht="12.75" customHeight="1" x14ac:dyDescent="0.2">
      <c r="A794" s="64" t="s">
        <v>1122</v>
      </c>
      <c r="B794" s="197">
        <v>304</v>
      </c>
      <c r="C794" s="198">
        <v>11.25</v>
      </c>
      <c r="D794" s="198">
        <v>48.39</v>
      </c>
      <c r="E794" s="198">
        <v>7.28</v>
      </c>
      <c r="F794" s="198">
        <v>0</v>
      </c>
      <c r="G794" s="195">
        <f t="shared" si="48"/>
        <v>2</v>
      </c>
      <c r="H794" s="195">
        <f t="shared" si="49"/>
        <v>5</v>
      </c>
      <c r="I794" s="195">
        <f t="shared" si="50"/>
        <v>2</v>
      </c>
      <c r="J794" s="199">
        <f t="shared" si="51"/>
        <v>84</v>
      </c>
    </row>
    <row r="795" spans="1:10" ht="12.75" customHeight="1" x14ac:dyDescent="0.2">
      <c r="A795" s="64" t="s">
        <v>1123</v>
      </c>
      <c r="B795" s="197">
        <v>310</v>
      </c>
      <c r="C795" s="198">
        <v>12.2</v>
      </c>
      <c r="D795" s="198">
        <v>52.6</v>
      </c>
      <c r="E795" s="198">
        <v>7.1</v>
      </c>
      <c r="F795" s="198">
        <v>1.3</v>
      </c>
      <c r="G795" s="195">
        <f t="shared" si="48"/>
        <v>2</v>
      </c>
      <c r="H795" s="195">
        <f t="shared" si="49"/>
        <v>6</v>
      </c>
      <c r="I795" s="195">
        <f t="shared" si="50"/>
        <v>2</v>
      </c>
      <c r="J795" s="199">
        <f t="shared" si="51"/>
        <v>86</v>
      </c>
    </row>
    <row r="796" spans="1:10" ht="12.75" customHeight="1" x14ac:dyDescent="0.2">
      <c r="A796" s="64" t="s">
        <v>1124</v>
      </c>
      <c r="B796" s="197">
        <v>389</v>
      </c>
      <c r="C796" s="198">
        <v>15.7</v>
      </c>
      <c r="D796" s="198">
        <v>61</v>
      </c>
      <c r="E796" s="198">
        <v>10.8</v>
      </c>
      <c r="F796" s="198">
        <v>2</v>
      </c>
      <c r="G796" s="195">
        <f t="shared" si="48"/>
        <v>2</v>
      </c>
      <c r="H796" s="195">
        <f t="shared" si="49"/>
        <v>7</v>
      </c>
      <c r="I796" s="195">
        <f t="shared" si="50"/>
        <v>4</v>
      </c>
      <c r="J796" s="199">
        <f t="shared" si="51"/>
        <v>108</v>
      </c>
    </row>
    <row r="797" spans="1:10" ht="12.75" customHeight="1" x14ac:dyDescent="0.2">
      <c r="A797" s="64" t="s">
        <v>1125</v>
      </c>
      <c r="B797" s="197">
        <v>123</v>
      </c>
      <c r="C797" s="198">
        <v>15.8</v>
      </c>
      <c r="D797" s="198">
        <v>1.1000000000000001</v>
      </c>
      <c r="E797" s="198">
        <v>6.2</v>
      </c>
      <c r="F797" s="198">
        <v>0</v>
      </c>
      <c r="G797" s="195">
        <f t="shared" si="48"/>
        <v>2</v>
      </c>
      <c r="H797" s="195">
        <f t="shared" si="49"/>
        <v>0</v>
      </c>
      <c r="I797" s="195">
        <f t="shared" si="50"/>
        <v>2</v>
      </c>
      <c r="J797" s="199">
        <f t="shared" si="51"/>
        <v>34</v>
      </c>
    </row>
    <row r="798" spans="1:10" ht="12.75" customHeight="1" x14ac:dyDescent="0.2">
      <c r="A798" s="64" t="s">
        <v>1126</v>
      </c>
      <c r="B798" s="197">
        <v>86</v>
      </c>
      <c r="C798" s="198">
        <v>14.7</v>
      </c>
      <c r="D798" s="198">
        <v>0</v>
      </c>
      <c r="E798" s="198">
        <v>3</v>
      </c>
      <c r="F798" s="198">
        <v>0</v>
      </c>
      <c r="G798" s="195">
        <f t="shared" si="48"/>
        <v>2</v>
      </c>
      <c r="H798" s="195">
        <f t="shared" si="49"/>
        <v>0</v>
      </c>
      <c r="I798" s="195">
        <f t="shared" si="50"/>
        <v>1</v>
      </c>
      <c r="J798" s="199">
        <f t="shared" si="51"/>
        <v>24</v>
      </c>
    </row>
    <row r="799" spans="1:10" ht="12.75" customHeight="1" x14ac:dyDescent="0.2">
      <c r="A799" s="64" t="s">
        <v>1127</v>
      </c>
      <c r="B799" s="197">
        <v>190</v>
      </c>
      <c r="C799" s="198">
        <v>12.2</v>
      </c>
      <c r="D799" s="198">
        <v>0.7</v>
      </c>
      <c r="E799" s="198">
        <v>15.4</v>
      </c>
      <c r="F799" s="198">
        <v>0</v>
      </c>
      <c r="G799" s="195">
        <f t="shared" si="48"/>
        <v>2</v>
      </c>
      <c r="H799" s="195">
        <f t="shared" si="49"/>
        <v>0</v>
      </c>
      <c r="I799" s="195">
        <f t="shared" si="50"/>
        <v>5</v>
      </c>
      <c r="J799" s="199">
        <f t="shared" si="51"/>
        <v>53</v>
      </c>
    </row>
    <row r="800" spans="1:10" ht="12.75" customHeight="1" x14ac:dyDescent="0.2">
      <c r="A800" s="64" t="s">
        <v>1128</v>
      </c>
      <c r="B800" s="197">
        <v>47</v>
      </c>
      <c r="C800" s="198">
        <v>10.9</v>
      </c>
      <c r="D800" s="198">
        <v>0.8</v>
      </c>
      <c r="E800" s="198">
        <v>0</v>
      </c>
      <c r="F800" s="198">
        <v>0</v>
      </c>
      <c r="G800" s="195">
        <f t="shared" si="48"/>
        <v>2</v>
      </c>
      <c r="H800" s="195">
        <f t="shared" si="49"/>
        <v>0</v>
      </c>
      <c r="I800" s="195">
        <f t="shared" si="50"/>
        <v>0</v>
      </c>
      <c r="J800" s="199">
        <f t="shared" si="51"/>
        <v>13</v>
      </c>
    </row>
    <row r="801" spans="1:10" ht="12.75" customHeight="1" x14ac:dyDescent="0.2">
      <c r="A801" s="64" t="s">
        <v>1129</v>
      </c>
      <c r="B801" s="197">
        <v>156</v>
      </c>
      <c r="C801" s="198">
        <v>13</v>
      </c>
      <c r="D801" s="198">
        <v>1</v>
      </c>
      <c r="E801" s="198">
        <v>11.1</v>
      </c>
      <c r="F801" s="198">
        <v>0</v>
      </c>
      <c r="G801" s="195">
        <f t="shared" si="48"/>
        <v>2</v>
      </c>
      <c r="H801" s="195">
        <f t="shared" si="49"/>
        <v>0</v>
      </c>
      <c r="I801" s="195">
        <f t="shared" si="50"/>
        <v>4</v>
      </c>
      <c r="J801" s="199">
        <f t="shared" si="51"/>
        <v>43</v>
      </c>
    </row>
    <row r="802" spans="1:10" ht="12.75" customHeight="1" x14ac:dyDescent="0.2">
      <c r="A802" s="64" t="s">
        <v>1130</v>
      </c>
      <c r="B802" s="197">
        <v>574</v>
      </c>
      <c r="C802" s="198">
        <v>47</v>
      </c>
      <c r="D802" s="198">
        <v>4.0999999999999996</v>
      </c>
      <c r="E802" s="198">
        <v>41.2</v>
      </c>
      <c r="F802" s="198">
        <v>0</v>
      </c>
      <c r="G802" s="195">
        <f t="shared" si="48"/>
        <v>7</v>
      </c>
      <c r="H802" s="195">
        <f t="shared" si="49"/>
        <v>0</v>
      </c>
      <c r="I802" s="195">
        <f t="shared" si="50"/>
        <v>14</v>
      </c>
      <c r="J802" s="199">
        <f t="shared" si="51"/>
        <v>159</v>
      </c>
    </row>
    <row r="803" spans="1:10" ht="12.75" customHeight="1" x14ac:dyDescent="0.2">
      <c r="A803" s="64" t="s">
        <v>1131</v>
      </c>
      <c r="B803" s="197">
        <v>355</v>
      </c>
      <c r="C803" s="198">
        <v>16.3</v>
      </c>
      <c r="D803" s="198">
        <v>0.7</v>
      </c>
      <c r="E803" s="198">
        <v>31.9</v>
      </c>
      <c r="F803" s="198">
        <v>0</v>
      </c>
      <c r="G803" s="195">
        <f t="shared" si="48"/>
        <v>2</v>
      </c>
      <c r="H803" s="195">
        <f t="shared" si="49"/>
        <v>0</v>
      </c>
      <c r="I803" s="195">
        <f t="shared" si="50"/>
        <v>11</v>
      </c>
      <c r="J803" s="199">
        <f t="shared" si="51"/>
        <v>99</v>
      </c>
    </row>
    <row r="804" spans="1:10" ht="12.75" customHeight="1" x14ac:dyDescent="0.2">
      <c r="A804" s="64" t="s">
        <v>1132</v>
      </c>
      <c r="B804" s="197">
        <v>189</v>
      </c>
      <c r="C804" s="198">
        <v>13.8</v>
      </c>
      <c r="D804" s="198">
        <v>1</v>
      </c>
      <c r="E804" s="198">
        <v>14.4</v>
      </c>
      <c r="F804" s="198">
        <v>0</v>
      </c>
      <c r="G804" s="195">
        <f t="shared" si="48"/>
        <v>2</v>
      </c>
      <c r="H804" s="195">
        <f t="shared" si="49"/>
        <v>0</v>
      </c>
      <c r="I804" s="195">
        <f t="shared" si="50"/>
        <v>5</v>
      </c>
      <c r="J804" s="199">
        <f t="shared" si="51"/>
        <v>53</v>
      </c>
    </row>
    <row r="805" spans="1:10" ht="12.75" customHeight="1" x14ac:dyDescent="0.2">
      <c r="A805" s="64" t="s">
        <v>1133</v>
      </c>
      <c r="B805" s="197">
        <v>147</v>
      </c>
      <c r="C805" s="198">
        <v>12.8</v>
      </c>
      <c r="D805" s="198">
        <v>1</v>
      </c>
      <c r="E805" s="198">
        <v>10.199999999999999</v>
      </c>
      <c r="F805" s="198">
        <v>0</v>
      </c>
      <c r="G805" s="195">
        <f t="shared" si="48"/>
        <v>2</v>
      </c>
      <c r="H805" s="195">
        <f t="shared" si="49"/>
        <v>0</v>
      </c>
      <c r="I805" s="195">
        <f t="shared" si="50"/>
        <v>3</v>
      </c>
      <c r="J805" s="199">
        <f t="shared" si="51"/>
        <v>41</v>
      </c>
    </row>
    <row r="806" spans="1:10" ht="12.75" customHeight="1" x14ac:dyDescent="0.2">
      <c r="A806" s="64" t="s">
        <v>1134</v>
      </c>
      <c r="B806" s="197">
        <v>61</v>
      </c>
      <c r="C806" s="198">
        <v>0.5</v>
      </c>
      <c r="D806" s="198">
        <v>15.6</v>
      </c>
      <c r="E806" s="198">
        <v>0.1</v>
      </c>
      <c r="F806" s="198">
        <v>1.5</v>
      </c>
      <c r="G806" s="195">
        <f t="shared" si="48"/>
        <v>0</v>
      </c>
      <c r="H806" s="195">
        <f t="shared" si="49"/>
        <v>2</v>
      </c>
      <c r="I806" s="195">
        <f t="shared" si="50"/>
        <v>0</v>
      </c>
      <c r="J806" s="199">
        <f t="shared" si="51"/>
        <v>17</v>
      </c>
    </row>
    <row r="807" spans="1:10" ht="12.75" customHeight="1" x14ac:dyDescent="0.2">
      <c r="A807" s="64" t="s">
        <v>1135</v>
      </c>
      <c r="B807" s="197">
        <v>283</v>
      </c>
      <c r="C807" s="198">
        <v>1.9</v>
      </c>
      <c r="D807" s="198">
        <v>72</v>
      </c>
      <c r="E807" s="198">
        <v>0.60000000000000009</v>
      </c>
      <c r="F807" s="198">
        <v>6.8</v>
      </c>
      <c r="G807" s="195">
        <f t="shared" si="48"/>
        <v>0</v>
      </c>
      <c r="H807" s="195">
        <f t="shared" si="49"/>
        <v>8</v>
      </c>
      <c r="I807" s="195">
        <f t="shared" si="50"/>
        <v>0</v>
      </c>
      <c r="J807" s="199">
        <f t="shared" si="51"/>
        <v>79</v>
      </c>
    </row>
    <row r="808" spans="1:10" ht="12.75" customHeight="1" x14ac:dyDescent="0.2">
      <c r="A808" s="64" t="s">
        <v>1136</v>
      </c>
      <c r="B808" s="197">
        <v>21</v>
      </c>
      <c r="C808" s="198">
        <v>2</v>
      </c>
      <c r="D808" s="198">
        <v>3.6</v>
      </c>
      <c r="E808" s="198">
        <v>0.4</v>
      </c>
      <c r="F808" s="198">
        <v>1.5</v>
      </c>
      <c r="G808" s="195">
        <f t="shared" si="48"/>
        <v>0</v>
      </c>
      <c r="H808" s="195">
        <f t="shared" si="49"/>
        <v>0</v>
      </c>
      <c r="I808" s="195">
        <f t="shared" si="50"/>
        <v>0</v>
      </c>
      <c r="J808" s="199">
        <f t="shared" si="51"/>
        <v>6</v>
      </c>
    </row>
    <row r="809" spans="1:10" ht="12.75" customHeight="1" x14ac:dyDescent="0.2">
      <c r="A809" s="64" t="s">
        <v>1137</v>
      </c>
      <c r="B809" s="197">
        <v>288</v>
      </c>
      <c r="C809" s="198">
        <v>0.1</v>
      </c>
      <c r="D809" s="198">
        <v>12.7</v>
      </c>
      <c r="E809" s="198">
        <v>0.1</v>
      </c>
      <c r="F809" s="198">
        <v>0</v>
      </c>
      <c r="G809" s="195">
        <f t="shared" si="48"/>
        <v>0</v>
      </c>
      <c r="H809" s="195">
        <f t="shared" si="49"/>
        <v>1</v>
      </c>
      <c r="I809" s="195">
        <f t="shared" si="50"/>
        <v>0</v>
      </c>
      <c r="J809" s="199">
        <f t="shared" si="51"/>
        <v>80</v>
      </c>
    </row>
    <row r="810" spans="1:10" ht="12.75" customHeight="1" x14ac:dyDescent="0.2">
      <c r="A810" s="64" t="s">
        <v>1138</v>
      </c>
      <c r="B810" s="197">
        <v>88</v>
      </c>
      <c r="C810" s="198">
        <v>16.8</v>
      </c>
      <c r="D810" s="198">
        <v>2.4</v>
      </c>
      <c r="E810" s="198">
        <v>0.8</v>
      </c>
      <c r="F810" s="198">
        <v>0</v>
      </c>
      <c r="G810" s="195">
        <f t="shared" si="48"/>
        <v>2</v>
      </c>
      <c r="H810" s="195">
        <f t="shared" si="49"/>
        <v>0</v>
      </c>
      <c r="I810" s="195">
        <f t="shared" si="50"/>
        <v>0</v>
      </c>
      <c r="J810" s="199">
        <f t="shared" si="51"/>
        <v>24</v>
      </c>
    </row>
    <row r="811" spans="1:10" ht="12.75" customHeight="1" x14ac:dyDescent="0.2">
      <c r="A811" s="64" t="s">
        <v>1139</v>
      </c>
      <c r="B811" s="197">
        <v>64</v>
      </c>
      <c r="C811" s="198">
        <v>3.3</v>
      </c>
      <c r="D811" s="198">
        <v>9.5</v>
      </c>
      <c r="E811" s="198">
        <v>0.5</v>
      </c>
      <c r="F811" s="198">
        <v>4</v>
      </c>
      <c r="G811" s="195">
        <f t="shared" si="48"/>
        <v>0</v>
      </c>
      <c r="H811" s="195">
        <f t="shared" si="49"/>
        <v>1</v>
      </c>
      <c r="I811" s="195">
        <f t="shared" si="50"/>
        <v>0</v>
      </c>
      <c r="J811" s="199">
        <f t="shared" si="51"/>
        <v>18</v>
      </c>
    </row>
    <row r="812" spans="1:10" ht="12.75" customHeight="1" x14ac:dyDescent="0.2">
      <c r="A812" s="64" t="s">
        <v>1140</v>
      </c>
      <c r="B812" s="197">
        <v>151</v>
      </c>
      <c r="C812" s="198">
        <v>0</v>
      </c>
      <c r="D812" s="198">
        <v>15.9</v>
      </c>
      <c r="E812" s="198">
        <v>0</v>
      </c>
      <c r="F812" s="198">
        <v>0</v>
      </c>
      <c r="G812" s="195">
        <f t="shared" si="48"/>
        <v>0</v>
      </c>
      <c r="H812" s="195">
        <f t="shared" si="49"/>
        <v>2</v>
      </c>
      <c r="I812" s="195">
        <f t="shared" si="50"/>
        <v>0</v>
      </c>
      <c r="J812" s="199">
        <f t="shared" si="51"/>
        <v>42</v>
      </c>
    </row>
    <row r="813" spans="1:10" ht="12.75" customHeight="1" x14ac:dyDescent="0.2">
      <c r="A813" s="64" t="s">
        <v>1141</v>
      </c>
      <c r="B813" s="197">
        <v>109</v>
      </c>
      <c r="C813" s="198">
        <v>0.1</v>
      </c>
      <c r="D813" s="198">
        <v>3</v>
      </c>
      <c r="E813" s="198">
        <v>0</v>
      </c>
      <c r="F813" s="198">
        <v>0</v>
      </c>
      <c r="G813" s="195">
        <f t="shared" si="48"/>
        <v>0</v>
      </c>
      <c r="H813" s="195">
        <f t="shared" si="49"/>
        <v>0</v>
      </c>
      <c r="I813" s="195">
        <f t="shared" si="50"/>
        <v>0</v>
      </c>
      <c r="J813" s="199">
        <f t="shared" si="51"/>
        <v>30</v>
      </c>
    </row>
    <row r="814" spans="1:10" ht="12.75" customHeight="1" x14ac:dyDescent="0.2">
      <c r="A814" s="64" t="s">
        <v>1142</v>
      </c>
      <c r="B814" s="197">
        <v>71</v>
      </c>
      <c r="C814" s="198">
        <v>0.1</v>
      </c>
      <c r="D814" s="198">
        <v>0.1</v>
      </c>
      <c r="E814" s="198">
        <v>0</v>
      </c>
      <c r="F814" s="198">
        <v>0</v>
      </c>
      <c r="G814" s="195">
        <f t="shared" si="48"/>
        <v>0</v>
      </c>
      <c r="H814" s="195">
        <f t="shared" si="49"/>
        <v>0</v>
      </c>
      <c r="I814" s="195">
        <f t="shared" si="50"/>
        <v>0</v>
      </c>
      <c r="J814" s="199">
        <f t="shared" si="51"/>
        <v>20</v>
      </c>
    </row>
    <row r="815" spans="1:10" ht="12.75" customHeight="1" x14ac:dyDescent="0.2">
      <c r="A815" s="64" t="s">
        <v>1143</v>
      </c>
      <c r="B815" s="197">
        <v>71</v>
      </c>
      <c r="C815" s="198">
        <v>0.1</v>
      </c>
      <c r="D815" s="198">
        <v>2.5</v>
      </c>
      <c r="E815" s="198">
        <v>0</v>
      </c>
      <c r="F815" s="198">
        <v>0</v>
      </c>
      <c r="G815" s="195">
        <f t="shared" si="48"/>
        <v>0</v>
      </c>
      <c r="H815" s="195">
        <f t="shared" si="49"/>
        <v>0</v>
      </c>
      <c r="I815" s="195">
        <f t="shared" si="50"/>
        <v>0</v>
      </c>
      <c r="J815" s="199">
        <f t="shared" si="51"/>
        <v>20</v>
      </c>
    </row>
    <row r="816" spans="1:10" ht="12.75" customHeight="1" x14ac:dyDescent="0.2">
      <c r="A816" s="64" t="s">
        <v>1144</v>
      </c>
      <c r="B816" s="197">
        <v>76</v>
      </c>
      <c r="C816" s="198">
        <v>0.1</v>
      </c>
      <c r="D816" s="198">
        <v>0.2</v>
      </c>
      <c r="E816" s="198">
        <v>0</v>
      </c>
      <c r="F816" s="198">
        <v>0</v>
      </c>
      <c r="G816" s="195">
        <f t="shared" si="48"/>
        <v>0</v>
      </c>
      <c r="H816" s="195">
        <f t="shared" si="49"/>
        <v>0</v>
      </c>
      <c r="I816" s="195">
        <f t="shared" si="50"/>
        <v>0</v>
      </c>
      <c r="J816" s="199">
        <f t="shared" si="51"/>
        <v>21</v>
      </c>
    </row>
    <row r="817" spans="1:10" ht="12.75" customHeight="1" x14ac:dyDescent="0.2">
      <c r="A817" s="64" t="s">
        <v>1145</v>
      </c>
      <c r="B817" s="197">
        <v>92</v>
      </c>
      <c r="C817" s="198">
        <v>20.7</v>
      </c>
      <c r="D817" s="198">
        <v>0.1</v>
      </c>
      <c r="E817" s="198">
        <v>1</v>
      </c>
      <c r="F817" s="198">
        <v>0</v>
      </c>
      <c r="G817" s="195">
        <f t="shared" si="48"/>
        <v>3</v>
      </c>
      <c r="H817" s="195">
        <f t="shared" si="49"/>
        <v>0</v>
      </c>
      <c r="I817" s="195">
        <f t="shared" si="50"/>
        <v>0</v>
      </c>
      <c r="J817" s="199">
        <f t="shared" si="51"/>
        <v>26</v>
      </c>
    </row>
    <row r="818" spans="1:10" ht="12.75" customHeight="1" x14ac:dyDescent="0.2">
      <c r="A818" s="64" t="s">
        <v>1146</v>
      </c>
      <c r="B818" s="197">
        <v>144</v>
      </c>
      <c r="C818" s="198">
        <v>20.3</v>
      </c>
      <c r="D818" s="198">
        <v>0</v>
      </c>
      <c r="E818" s="198">
        <v>7</v>
      </c>
      <c r="F818" s="198">
        <v>0</v>
      </c>
      <c r="G818" s="195">
        <f t="shared" si="48"/>
        <v>3</v>
      </c>
      <c r="H818" s="195">
        <f t="shared" si="49"/>
        <v>0</v>
      </c>
      <c r="I818" s="195">
        <f t="shared" si="50"/>
        <v>2</v>
      </c>
      <c r="J818" s="199">
        <f t="shared" si="51"/>
        <v>40</v>
      </c>
    </row>
    <row r="819" spans="1:10" ht="12.75" customHeight="1" x14ac:dyDescent="0.2">
      <c r="A819" s="64" t="s">
        <v>1147</v>
      </c>
      <c r="B819" s="197">
        <v>103</v>
      </c>
      <c r="C819" s="198">
        <v>17.100000000000001</v>
      </c>
      <c r="D819" s="198">
        <v>1.6</v>
      </c>
      <c r="E819" s="198">
        <v>3.2</v>
      </c>
      <c r="F819" s="198">
        <v>0</v>
      </c>
      <c r="G819" s="195">
        <f t="shared" si="48"/>
        <v>2</v>
      </c>
      <c r="H819" s="195">
        <f t="shared" si="49"/>
        <v>0</v>
      </c>
      <c r="I819" s="195">
        <f t="shared" si="50"/>
        <v>1</v>
      </c>
      <c r="J819" s="199">
        <f t="shared" si="51"/>
        <v>29</v>
      </c>
    </row>
    <row r="820" spans="1:10" ht="12.75" customHeight="1" x14ac:dyDescent="0.2">
      <c r="A820" s="64" t="s">
        <v>1148</v>
      </c>
      <c r="B820" s="197">
        <v>204</v>
      </c>
      <c r="C820" s="198">
        <v>18.100000000000001</v>
      </c>
      <c r="D820" s="198">
        <v>0</v>
      </c>
      <c r="E820" s="198">
        <v>14.6</v>
      </c>
      <c r="F820" s="198">
        <v>0</v>
      </c>
      <c r="G820" s="195">
        <f t="shared" si="48"/>
        <v>3</v>
      </c>
      <c r="H820" s="195">
        <f t="shared" si="49"/>
        <v>0</v>
      </c>
      <c r="I820" s="195">
        <f t="shared" si="50"/>
        <v>5</v>
      </c>
      <c r="J820" s="199">
        <f t="shared" si="51"/>
        <v>57</v>
      </c>
    </row>
    <row r="821" spans="1:10" ht="12.75" customHeight="1" x14ac:dyDescent="0.2">
      <c r="A821" s="64" t="s">
        <v>1149</v>
      </c>
      <c r="B821" s="197">
        <v>113</v>
      </c>
      <c r="C821" s="198">
        <v>21.3</v>
      </c>
      <c r="D821" s="198">
        <v>0</v>
      </c>
      <c r="E821" s="198">
        <v>3.1</v>
      </c>
      <c r="F821" s="198">
        <v>0</v>
      </c>
      <c r="G821" s="195">
        <f t="shared" si="48"/>
        <v>3</v>
      </c>
      <c r="H821" s="195">
        <f t="shared" si="49"/>
        <v>0</v>
      </c>
      <c r="I821" s="195">
        <f t="shared" si="50"/>
        <v>1</v>
      </c>
      <c r="J821" s="199">
        <f t="shared" si="51"/>
        <v>31</v>
      </c>
    </row>
    <row r="822" spans="1:10" ht="12.75" customHeight="1" x14ac:dyDescent="0.2">
      <c r="A822" s="64" t="s">
        <v>1150</v>
      </c>
      <c r="B822" s="197">
        <v>160</v>
      </c>
      <c r="C822" s="198">
        <v>19.100000000000001</v>
      </c>
      <c r="D822" s="198">
        <v>0</v>
      </c>
      <c r="E822" s="198">
        <v>9.3000000000000007</v>
      </c>
      <c r="F822" s="198">
        <v>0</v>
      </c>
      <c r="G822" s="195">
        <f t="shared" si="48"/>
        <v>3</v>
      </c>
      <c r="H822" s="195">
        <f t="shared" si="49"/>
        <v>0</v>
      </c>
      <c r="I822" s="195">
        <f t="shared" si="50"/>
        <v>3</v>
      </c>
      <c r="J822" s="199">
        <f t="shared" si="51"/>
        <v>44</v>
      </c>
    </row>
    <row r="823" spans="1:10" ht="12.75" customHeight="1" x14ac:dyDescent="0.2">
      <c r="A823" s="64" t="s">
        <v>1151</v>
      </c>
      <c r="B823" s="197">
        <v>155</v>
      </c>
      <c r="C823" s="198">
        <v>20.2</v>
      </c>
      <c r="D823" s="198">
        <v>0</v>
      </c>
      <c r="E823" s="198">
        <v>8.3000000000000007</v>
      </c>
      <c r="F823" s="198">
        <v>0</v>
      </c>
      <c r="G823" s="195">
        <f t="shared" si="48"/>
        <v>3</v>
      </c>
      <c r="H823" s="195">
        <f t="shared" si="49"/>
        <v>0</v>
      </c>
      <c r="I823" s="195">
        <f t="shared" si="50"/>
        <v>3</v>
      </c>
      <c r="J823" s="199">
        <f t="shared" si="51"/>
        <v>43</v>
      </c>
    </row>
    <row r="824" spans="1:10" ht="12.75" customHeight="1" x14ac:dyDescent="0.2">
      <c r="A824" s="64" t="s">
        <v>1152</v>
      </c>
      <c r="B824" s="197">
        <v>108</v>
      </c>
      <c r="C824" s="198">
        <v>21.3</v>
      </c>
      <c r="D824" s="198">
        <v>0</v>
      </c>
      <c r="E824" s="198">
        <v>2.8</v>
      </c>
      <c r="F824" s="198">
        <v>0</v>
      </c>
      <c r="G824" s="195">
        <f t="shared" si="48"/>
        <v>3</v>
      </c>
      <c r="H824" s="195">
        <f t="shared" si="49"/>
        <v>0</v>
      </c>
      <c r="I824" s="195">
        <f t="shared" si="50"/>
        <v>1</v>
      </c>
      <c r="J824" s="199">
        <f t="shared" si="51"/>
        <v>30</v>
      </c>
    </row>
    <row r="825" spans="1:10" ht="12.75" customHeight="1" x14ac:dyDescent="0.2">
      <c r="A825" s="64" t="s">
        <v>1153</v>
      </c>
      <c r="B825" s="197">
        <v>140</v>
      </c>
      <c r="C825" s="198">
        <v>21.5</v>
      </c>
      <c r="D825" s="198">
        <v>0</v>
      </c>
      <c r="E825" s="198">
        <v>6.1</v>
      </c>
      <c r="F825" s="198">
        <v>0</v>
      </c>
      <c r="G825" s="195">
        <f t="shared" si="48"/>
        <v>3</v>
      </c>
      <c r="H825" s="195">
        <f t="shared" si="49"/>
        <v>0</v>
      </c>
      <c r="I825" s="195">
        <f t="shared" si="50"/>
        <v>2</v>
      </c>
      <c r="J825" s="199">
        <f t="shared" si="51"/>
        <v>39</v>
      </c>
    </row>
    <row r="826" spans="1:10" ht="12.75" customHeight="1" x14ac:dyDescent="0.2">
      <c r="A826" s="64" t="s">
        <v>1154</v>
      </c>
      <c r="B826" s="197">
        <v>222</v>
      </c>
      <c r="C826" s="198">
        <v>0</v>
      </c>
      <c r="D826" s="198">
        <v>0</v>
      </c>
      <c r="E826" s="198">
        <v>0</v>
      </c>
      <c r="F826" s="198">
        <v>0</v>
      </c>
      <c r="G826" s="195">
        <f t="shared" si="48"/>
        <v>0</v>
      </c>
      <c r="H826" s="195">
        <f t="shared" si="49"/>
        <v>0</v>
      </c>
      <c r="I826" s="195">
        <f t="shared" si="50"/>
        <v>0</v>
      </c>
      <c r="J826" s="199">
        <f t="shared" si="51"/>
        <v>62</v>
      </c>
    </row>
    <row r="827" spans="1:10" ht="12.75" customHeight="1" x14ac:dyDescent="0.2">
      <c r="A827" s="64" t="s">
        <v>1155</v>
      </c>
      <c r="B827" s="197">
        <v>72</v>
      </c>
      <c r="C827" s="198">
        <v>10.199999999999999</v>
      </c>
      <c r="D827" s="198">
        <v>2.2000000000000002</v>
      </c>
      <c r="E827" s="198">
        <v>2.5</v>
      </c>
      <c r="F827" s="198">
        <v>0</v>
      </c>
      <c r="G827" s="195">
        <f t="shared" si="48"/>
        <v>1</v>
      </c>
      <c r="H827" s="195">
        <f t="shared" si="49"/>
        <v>0</v>
      </c>
      <c r="I827" s="195">
        <f t="shared" si="50"/>
        <v>1</v>
      </c>
      <c r="J827" s="199">
        <f t="shared" si="51"/>
        <v>20</v>
      </c>
    </row>
    <row r="828" spans="1:10" ht="12.75" customHeight="1" x14ac:dyDescent="0.2">
      <c r="A828" s="64" t="s">
        <v>1156</v>
      </c>
      <c r="B828" s="197">
        <v>148</v>
      </c>
      <c r="C828" s="198">
        <v>25.6</v>
      </c>
      <c r="D828" s="198">
        <v>5.0999999999999996</v>
      </c>
      <c r="E828" s="198">
        <v>2</v>
      </c>
      <c r="F828" s="198">
        <v>0</v>
      </c>
      <c r="G828" s="195">
        <f t="shared" si="48"/>
        <v>4</v>
      </c>
      <c r="H828" s="195">
        <f t="shared" si="49"/>
        <v>1</v>
      </c>
      <c r="I828" s="195">
        <f t="shared" si="50"/>
        <v>1</v>
      </c>
      <c r="J828" s="199">
        <f t="shared" si="51"/>
        <v>41</v>
      </c>
    </row>
    <row r="829" spans="1:10" ht="12.75" customHeight="1" x14ac:dyDescent="0.2">
      <c r="A829" s="64" t="s">
        <v>1157</v>
      </c>
      <c r="B829" s="197">
        <v>71</v>
      </c>
      <c r="C829" s="198">
        <v>12.4</v>
      </c>
      <c r="D829" s="198">
        <v>0</v>
      </c>
      <c r="E829" s="198">
        <v>2.4</v>
      </c>
      <c r="F829" s="198">
        <v>47.1</v>
      </c>
      <c r="G829" s="195">
        <f t="shared" si="48"/>
        <v>2</v>
      </c>
      <c r="H829" s="195">
        <f t="shared" si="49"/>
        <v>0</v>
      </c>
      <c r="I829" s="195">
        <f t="shared" si="50"/>
        <v>1</v>
      </c>
      <c r="J829" s="199">
        <f t="shared" si="51"/>
        <v>20</v>
      </c>
    </row>
    <row r="830" spans="1:10" ht="12.75" customHeight="1" x14ac:dyDescent="0.2">
      <c r="A830" s="64" t="s">
        <v>1158</v>
      </c>
      <c r="B830" s="197">
        <v>238</v>
      </c>
      <c r="C830" s="198">
        <v>0</v>
      </c>
      <c r="D830" s="198">
        <v>0.1</v>
      </c>
      <c r="E830" s="198">
        <v>0</v>
      </c>
      <c r="F830" s="198">
        <v>0</v>
      </c>
      <c r="G830" s="195">
        <f t="shared" si="48"/>
        <v>0</v>
      </c>
      <c r="H830" s="195">
        <f t="shared" si="49"/>
        <v>0</v>
      </c>
      <c r="I830" s="195">
        <f t="shared" si="50"/>
        <v>0</v>
      </c>
      <c r="J830" s="199">
        <f t="shared" si="51"/>
        <v>66</v>
      </c>
    </row>
    <row r="831" spans="1:10" ht="12.75" customHeight="1" x14ac:dyDescent="0.2">
      <c r="A831" s="64" t="s">
        <v>1159</v>
      </c>
      <c r="B831" s="197">
        <v>270</v>
      </c>
      <c r="C831" s="198">
        <v>13.7</v>
      </c>
      <c r="D831" s="198">
        <v>1.4</v>
      </c>
      <c r="E831" s="198">
        <v>23.3</v>
      </c>
      <c r="F831" s="198">
        <v>0</v>
      </c>
      <c r="G831" s="195">
        <f t="shared" si="48"/>
        <v>2</v>
      </c>
      <c r="H831" s="195">
        <f t="shared" si="49"/>
        <v>0</v>
      </c>
      <c r="I831" s="195">
        <f t="shared" si="50"/>
        <v>8</v>
      </c>
      <c r="J831" s="199">
        <f t="shared" si="51"/>
        <v>75</v>
      </c>
    </row>
    <row r="832" spans="1:10" ht="12.75" customHeight="1" x14ac:dyDescent="0.2">
      <c r="A832" s="64" t="s">
        <v>1160</v>
      </c>
      <c r="B832" s="197">
        <v>257</v>
      </c>
      <c r="C832" s="198">
        <v>12.9</v>
      </c>
      <c r="D832" s="198">
        <v>6.8</v>
      </c>
      <c r="E832" s="198">
        <v>19.5</v>
      </c>
      <c r="F832" s="198">
        <v>0</v>
      </c>
      <c r="G832" s="195">
        <f t="shared" si="48"/>
        <v>2</v>
      </c>
      <c r="H832" s="195">
        <f t="shared" si="49"/>
        <v>1</v>
      </c>
      <c r="I832" s="195">
        <f t="shared" si="50"/>
        <v>7</v>
      </c>
      <c r="J832" s="199">
        <f t="shared" si="51"/>
        <v>71</v>
      </c>
    </row>
    <row r="833" spans="1:10" ht="12.75" customHeight="1" x14ac:dyDescent="0.2">
      <c r="A833" s="64" t="s">
        <v>1161</v>
      </c>
      <c r="B833" s="197">
        <v>226</v>
      </c>
      <c r="C833" s="198">
        <v>14.3</v>
      </c>
      <c r="D833" s="198">
        <v>1.5</v>
      </c>
      <c r="E833" s="198">
        <v>17.7</v>
      </c>
      <c r="F833" s="198">
        <v>0</v>
      </c>
      <c r="G833" s="195">
        <f t="shared" si="48"/>
        <v>2</v>
      </c>
      <c r="H833" s="195">
        <f t="shared" si="49"/>
        <v>0</v>
      </c>
      <c r="I833" s="195">
        <f t="shared" si="50"/>
        <v>6</v>
      </c>
      <c r="J833" s="199">
        <f t="shared" si="51"/>
        <v>63</v>
      </c>
    </row>
    <row r="834" spans="1:10" ht="12.75" customHeight="1" x14ac:dyDescent="0.2">
      <c r="A834" s="64" t="s">
        <v>1162</v>
      </c>
      <c r="B834" s="197">
        <v>48</v>
      </c>
      <c r="C834" s="198">
        <v>3.3</v>
      </c>
      <c r="D834" s="198">
        <v>8.5</v>
      </c>
      <c r="E834" s="198">
        <v>0.1</v>
      </c>
      <c r="F834" s="198">
        <v>0</v>
      </c>
      <c r="G834" s="195">
        <f t="shared" si="48"/>
        <v>0</v>
      </c>
      <c r="H834" s="195">
        <f t="shared" si="49"/>
        <v>1</v>
      </c>
      <c r="I834" s="195">
        <f t="shared" si="50"/>
        <v>0</v>
      </c>
      <c r="J834" s="199">
        <f t="shared" si="51"/>
        <v>13</v>
      </c>
    </row>
    <row r="835" spans="1:10" ht="12.75" customHeight="1" x14ac:dyDescent="0.2">
      <c r="A835" s="64" t="s">
        <v>1163</v>
      </c>
      <c r="B835" s="197">
        <v>63</v>
      </c>
      <c r="C835" s="198">
        <v>3.5</v>
      </c>
      <c r="D835" s="198">
        <v>3.6</v>
      </c>
      <c r="E835" s="198">
        <v>3.9</v>
      </c>
      <c r="F835" s="198">
        <v>0</v>
      </c>
      <c r="G835" s="195">
        <f t="shared" ref="G835:G848" si="52">ROUND(C835/7,0)</f>
        <v>1</v>
      </c>
      <c r="H835" s="195">
        <f t="shared" ref="H835:H848" si="53">ROUND(D835/9,0)</f>
        <v>0</v>
      </c>
      <c r="I835" s="195">
        <f t="shared" ref="I835:I848" si="54">ROUND(E835/3,0)</f>
        <v>1</v>
      </c>
      <c r="J835" s="199">
        <f t="shared" ref="J835:J848" si="55">ROUND(B835/3.6,0)</f>
        <v>18</v>
      </c>
    </row>
    <row r="836" spans="1:10" ht="12.75" customHeight="1" x14ac:dyDescent="0.2">
      <c r="A836" s="64" t="s">
        <v>1164</v>
      </c>
      <c r="B836" s="197">
        <v>95</v>
      </c>
      <c r="C836" s="198">
        <v>3.5</v>
      </c>
      <c r="D836" s="198">
        <v>12.9</v>
      </c>
      <c r="E836" s="198">
        <v>3.6</v>
      </c>
      <c r="F836" s="198">
        <v>0.2</v>
      </c>
      <c r="G836" s="195">
        <f t="shared" si="52"/>
        <v>1</v>
      </c>
      <c r="H836" s="195">
        <f t="shared" si="53"/>
        <v>1</v>
      </c>
      <c r="I836" s="195">
        <f t="shared" si="54"/>
        <v>1</v>
      </c>
      <c r="J836" s="199">
        <f t="shared" si="55"/>
        <v>26</v>
      </c>
    </row>
    <row r="837" spans="1:10" ht="12.75" customHeight="1" x14ac:dyDescent="0.2">
      <c r="A837" s="64" t="s">
        <v>1165</v>
      </c>
      <c r="B837" s="197">
        <v>88</v>
      </c>
      <c r="C837" s="198">
        <v>2.8</v>
      </c>
      <c r="D837" s="198">
        <v>12.6</v>
      </c>
      <c r="E837" s="198">
        <v>3.3</v>
      </c>
      <c r="F837" s="198">
        <v>0.2</v>
      </c>
      <c r="G837" s="195">
        <f t="shared" si="52"/>
        <v>0</v>
      </c>
      <c r="H837" s="195">
        <f t="shared" si="53"/>
        <v>1</v>
      </c>
      <c r="I837" s="195">
        <f t="shared" si="54"/>
        <v>1</v>
      </c>
      <c r="J837" s="199">
        <f t="shared" si="55"/>
        <v>24</v>
      </c>
    </row>
    <row r="838" spans="1:10" ht="12.75" customHeight="1" x14ac:dyDescent="0.2">
      <c r="A838" s="64" t="s">
        <v>1166</v>
      </c>
      <c r="B838" s="197">
        <v>90</v>
      </c>
      <c r="C838" s="198">
        <v>4.0999999999999996</v>
      </c>
      <c r="D838" s="198">
        <v>17.899999999999999</v>
      </c>
      <c r="E838" s="198">
        <v>0.7</v>
      </c>
      <c r="F838" s="198">
        <v>0.2</v>
      </c>
      <c r="G838" s="195">
        <f t="shared" si="52"/>
        <v>1</v>
      </c>
      <c r="H838" s="195">
        <f t="shared" si="53"/>
        <v>2</v>
      </c>
      <c r="I838" s="195">
        <f t="shared" si="54"/>
        <v>0</v>
      </c>
      <c r="J838" s="199">
        <f t="shared" si="55"/>
        <v>25</v>
      </c>
    </row>
    <row r="839" spans="1:10" ht="12.75" customHeight="1" x14ac:dyDescent="0.2">
      <c r="A839" s="64" t="s">
        <v>1167</v>
      </c>
      <c r="B839" s="197">
        <v>43</v>
      </c>
      <c r="C839" s="198">
        <v>3.4</v>
      </c>
      <c r="D839" s="198">
        <v>3.8</v>
      </c>
      <c r="E839" s="198">
        <v>1.7000000000000002</v>
      </c>
      <c r="F839" s="198">
        <v>0</v>
      </c>
      <c r="G839" s="195">
        <f t="shared" si="52"/>
        <v>0</v>
      </c>
      <c r="H839" s="195">
        <f t="shared" si="53"/>
        <v>0</v>
      </c>
      <c r="I839" s="195">
        <f t="shared" si="54"/>
        <v>1</v>
      </c>
      <c r="J839" s="199">
        <f t="shared" si="55"/>
        <v>12</v>
      </c>
    </row>
    <row r="840" spans="1:10" ht="12.75" customHeight="1" x14ac:dyDescent="0.2">
      <c r="A840" s="64" t="s">
        <v>1168</v>
      </c>
      <c r="B840" s="197">
        <v>36</v>
      </c>
      <c r="C840" s="198">
        <v>3.3</v>
      </c>
      <c r="D840" s="198">
        <v>4</v>
      </c>
      <c r="E840" s="198">
        <v>0.9</v>
      </c>
      <c r="F840" s="198">
        <v>0</v>
      </c>
      <c r="G840" s="195">
        <f t="shared" si="52"/>
        <v>0</v>
      </c>
      <c r="H840" s="195">
        <f t="shared" si="53"/>
        <v>0</v>
      </c>
      <c r="I840" s="195">
        <f t="shared" si="54"/>
        <v>0</v>
      </c>
      <c r="J840" s="199">
        <f t="shared" si="55"/>
        <v>10</v>
      </c>
    </row>
    <row r="841" spans="1:10" ht="12.75" customHeight="1" x14ac:dyDescent="0.2">
      <c r="A841" s="64" t="s">
        <v>1169</v>
      </c>
      <c r="B841" s="197">
        <v>130</v>
      </c>
      <c r="C841" s="198">
        <v>6.8</v>
      </c>
      <c r="D841" s="198">
        <v>3.2</v>
      </c>
      <c r="E841" s="198">
        <v>10</v>
      </c>
      <c r="F841" s="198">
        <v>0</v>
      </c>
      <c r="G841" s="195">
        <f t="shared" si="52"/>
        <v>1</v>
      </c>
      <c r="H841" s="195">
        <f t="shared" si="53"/>
        <v>0</v>
      </c>
      <c r="I841" s="195">
        <f t="shared" si="54"/>
        <v>3</v>
      </c>
      <c r="J841" s="199">
        <f t="shared" si="55"/>
        <v>36</v>
      </c>
    </row>
    <row r="842" spans="1:10" ht="12.75" customHeight="1" x14ac:dyDescent="0.2">
      <c r="A842" s="64" t="s">
        <v>1170</v>
      </c>
      <c r="B842" s="197">
        <v>96</v>
      </c>
      <c r="C842" s="198">
        <v>5.6</v>
      </c>
      <c r="D842" s="198">
        <v>4.8</v>
      </c>
      <c r="E842" s="198">
        <v>6</v>
      </c>
      <c r="F842" s="198">
        <v>2</v>
      </c>
      <c r="G842" s="195">
        <f t="shared" si="52"/>
        <v>1</v>
      </c>
      <c r="H842" s="195">
        <f t="shared" si="53"/>
        <v>1</v>
      </c>
      <c r="I842" s="195">
        <f t="shared" si="54"/>
        <v>2</v>
      </c>
      <c r="J842" s="199">
        <f t="shared" si="55"/>
        <v>27</v>
      </c>
    </row>
    <row r="843" spans="1:10" ht="12.75" customHeight="1" x14ac:dyDescent="0.2">
      <c r="A843" s="64" t="s">
        <v>1171</v>
      </c>
      <c r="B843" s="197">
        <v>310</v>
      </c>
      <c r="C843" s="198">
        <v>11.4</v>
      </c>
      <c r="D843" s="198">
        <v>61.5</v>
      </c>
      <c r="E843" s="198">
        <v>5.9</v>
      </c>
      <c r="F843" s="198">
        <v>3.9</v>
      </c>
      <c r="G843" s="195">
        <f t="shared" si="52"/>
        <v>2</v>
      </c>
      <c r="H843" s="195">
        <f t="shared" si="53"/>
        <v>7</v>
      </c>
      <c r="I843" s="195">
        <f t="shared" si="54"/>
        <v>2</v>
      </c>
      <c r="J843" s="199">
        <f t="shared" si="55"/>
        <v>86</v>
      </c>
    </row>
    <row r="844" spans="1:10" ht="12.75" customHeight="1" x14ac:dyDescent="0.2">
      <c r="A844" s="64" t="s">
        <v>1172</v>
      </c>
      <c r="B844" s="197">
        <v>360</v>
      </c>
      <c r="C844" s="198">
        <v>19.100000000000001</v>
      </c>
      <c r="D844" s="198">
        <v>0</v>
      </c>
      <c r="E844" s="198">
        <v>31.6</v>
      </c>
      <c r="F844" s="198">
        <v>0</v>
      </c>
      <c r="G844" s="195">
        <f t="shared" si="52"/>
        <v>3</v>
      </c>
      <c r="H844" s="195">
        <f t="shared" si="53"/>
        <v>0</v>
      </c>
      <c r="I844" s="195">
        <f t="shared" si="54"/>
        <v>11</v>
      </c>
      <c r="J844" s="199">
        <f t="shared" si="55"/>
        <v>100</v>
      </c>
    </row>
    <row r="845" spans="1:10" ht="12.75" customHeight="1" x14ac:dyDescent="0.2">
      <c r="A845" s="64" t="s">
        <v>1173</v>
      </c>
      <c r="B845" s="197">
        <v>18</v>
      </c>
      <c r="C845" s="198">
        <v>1.1000000000000001</v>
      </c>
      <c r="D845" s="198">
        <v>3.5</v>
      </c>
      <c r="E845" s="198">
        <v>0.1</v>
      </c>
      <c r="F845" s="198">
        <v>0.5</v>
      </c>
      <c r="G845" s="195">
        <f t="shared" si="52"/>
        <v>0</v>
      </c>
      <c r="H845" s="195">
        <f t="shared" si="53"/>
        <v>0</v>
      </c>
      <c r="I845" s="195">
        <f t="shared" si="54"/>
        <v>0</v>
      </c>
      <c r="J845" s="199">
        <f t="shared" si="55"/>
        <v>5</v>
      </c>
    </row>
    <row r="846" spans="1:10" ht="12.75" customHeight="1" x14ac:dyDescent="0.2">
      <c r="A846" s="64" t="s">
        <v>1174</v>
      </c>
      <c r="B846" s="197">
        <v>392</v>
      </c>
      <c r="C846" s="198">
        <v>0</v>
      </c>
      <c r="D846" s="198">
        <v>104.5</v>
      </c>
      <c r="E846" s="198">
        <v>0</v>
      </c>
      <c r="F846" s="198">
        <v>0</v>
      </c>
      <c r="G846" s="195">
        <f t="shared" si="52"/>
        <v>0</v>
      </c>
      <c r="H846" s="195">
        <f t="shared" si="53"/>
        <v>12</v>
      </c>
      <c r="I846" s="195">
        <f t="shared" si="54"/>
        <v>0</v>
      </c>
      <c r="J846" s="199">
        <f t="shared" si="55"/>
        <v>109</v>
      </c>
    </row>
    <row r="847" spans="1:10" ht="12.75" customHeight="1" x14ac:dyDescent="0.2">
      <c r="A847" s="64" t="s">
        <v>1175</v>
      </c>
      <c r="B847" s="197">
        <v>362</v>
      </c>
      <c r="C847" s="198">
        <v>0.1</v>
      </c>
      <c r="D847" s="198">
        <v>101.3</v>
      </c>
      <c r="E847" s="198">
        <v>0</v>
      </c>
      <c r="F847" s="198">
        <v>0</v>
      </c>
      <c r="G847" s="195">
        <f t="shared" si="52"/>
        <v>0</v>
      </c>
      <c r="H847" s="195">
        <f t="shared" si="53"/>
        <v>11</v>
      </c>
      <c r="I847" s="195">
        <f t="shared" si="54"/>
        <v>0</v>
      </c>
      <c r="J847" s="199">
        <f t="shared" si="55"/>
        <v>101</v>
      </c>
    </row>
    <row r="848" spans="1:10" ht="12.75" customHeight="1" x14ac:dyDescent="0.2">
      <c r="A848" s="64" t="s">
        <v>1176</v>
      </c>
      <c r="B848" s="197">
        <v>11</v>
      </c>
      <c r="C848" s="198">
        <v>1.3</v>
      </c>
      <c r="D848" s="198">
        <v>1.4</v>
      </c>
      <c r="E848" s="198">
        <v>0.1</v>
      </c>
      <c r="F848" s="198">
        <v>1.3</v>
      </c>
      <c r="G848" s="195">
        <f t="shared" si="52"/>
        <v>0</v>
      </c>
      <c r="H848" s="195">
        <f t="shared" si="53"/>
        <v>0</v>
      </c>
      <c r="I848" s="195">
        <f t="shared" si="54"/>
        <v>0</v>
      </c>
      <c r="J848" s="199">
        <f t="shared" si="55"/>
        <v>3</v>
      </c>
    </row>
  </sheetData>
  <sheetProtection selectLockedCells="1" selectUnlockedCells="1"/>
  <autoFilter ref="A2:J848"/>
  <mergeCells count="2">
    <mergeCell ref="C1:F1"/>
    <mergeCell ref="G1:I1"/>
  </mergeCell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election activeCell="T67" sqref="T67"/>
    </sheetView>
  </sheetViews>
  <sheetFormatPr defaultColWidth="11.5703125" defaultRowHeight="12.75" x14ac:dyDescent="0.2"/>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5"/>
  <sheetViews>
    <sheetView zoomScale="120" zoomScaleNormal="120" workbookViewId="0">
      <pane ySplit="3" topLeftCell="A4" activePane="bottomLeft" state="frozen"/>
      <selection pane="bottomLeft" activeCell="A4" sqref="A4"/>
    </sheetView>
  </sheetViews>
  <sheetFormatPr defaultColWidth="11.5703125" defaultRowHeight="12.75" x14ac:dyDescent="0.2"/>
  <cols>
    <col min="1" max="1" width="11.140625" style="51" customWidth="1"/>
    <col min="2" max="2" width="11.7109375" style="51" customWidth="1"/>
    <col min="3" max="3" width="13.140625" style="51" customWidth="1"/>
    <col min="4" max="4" width="11.7109375" style="51" customWidth="1"/>
    <col min="5" max="5" width="14.28515625" style="51" customWidth="1"/>
    <col min="6" max="6" width="12" style="51" customWidth="1"/>
    <col min="7" max="7" width="11.28515625" style="51" customWidth="1"/>
    <col min="8" max="8" width="11.5703125" style="51"/>
    <col min="9" max="9" width="14.85546875" style="51" customWidth="1"/>
    <col min="10" max="10" width="11.140625" style="51" customWidth="1"/>
    <col min="11" max="13" width="11.5703125" style="51"/>
    <col min="14" max="14" width="13.85546875" style="51" customWidth="1"/>
    <col min="15" max="16384" width="11.5703125" style="51"/>
  </cols>
  <sheetData>
    <row r="1" spans="1:15" ht="24.4" customHeight="1" x14ac:dyDescent="0.2">
      <c r="A1" s="240" t="s">
        <v>1177</v>
      </c>
      <c r="B1" s="240"/>
      <c r="C1" s="240"/>
      <c r="D1" s="240"/>
      <c r="E1" s="240"/>
      <c r="F1" s="240"/>
      <c r="J1" s="200"/>
    </row>
    <row r="2" spans="1:15" x14ac:dyDescent="0.2">
      <c r="A2" s="51" t="s">
        <v>1178</v>
      </c>
      <c r="B2" s="201"/>
      <c r="C2" s="51" t="s">
        <v>1179</v>
      </c>
      <c r="D2" s="202"/>
      <c r="E2" s="51" t="s">
        <v>1180</v>
      </c>
      <c r="F2" s="201">
        <f>SUM(C4:C204)</f>
        <v>0</v>
      </c>
      <c r="G2"/>
      <c r="H2"/>
      <c r="I2"/>
      <c r="J2"/>
    </row>
    <row r="3" spans="1:15" ht="18.75" customHeight="1" x14ac:dyDescent="0.2">
      <c r="A3" s="203" t="s">
        <v>40</v>
      </c>
      <c r="B3" s="203" t="s">
        <v>66</v>
      </c>
      <c r="C3" s="204" t="s">
        <v>169</v>
      </c>
      <c r="D3" s="204" t="s">
        <v>1181</v>
      </c>
      <c r="E3" s="204" t="s">
        <v>1182</v>
      </c>
      <c r="F3" s="204" t="s">
        <v>1183</v>
      </c>
      <c r="G3"/>
      <c r="H3"/>
    </row>
    <row r="4" spans="1:15" x14ac:dyDescent="0.2">
      <c r="A4" s="205"/>
      <c r="B4" s="206" t="e">
        <f>#N/A</f>
        <v>#N/A</v>
      </c>
      <c r="C4" s="207"/>
      <c r="D4" s="208"/>
      <c r="E4" s="209" t="str">
        <f t="shared" ref="E4:E67" si="0">IF(D4&lt;&gt;"",G4/C4/60/24,"")</f>
        <v/>
      </c>
      <c r="F4" s="210" t="str">
        <f t="shared" ref="F4:F67" si="1">IF(D4&lt;&gt;"",C4/G4*3600,"")</f>
        <v/>
      </c>
      <c r="G4" s="211">
        <f t="shared" ref="G4:G67" si="2">HOUR(D4)*3600+MINUTE(D4)*60+SECOND(D4)</f>
        <v>0</v>
      </c>
      <c r="H4" s="212"/>
      <c r="K4" s="200"/>
      <c r="O4" s="213"/>
    </row>
    <row r="5" spans="1:15" x14ac:dyDescent="0.2">
      <c r="A5" s="205"/>
      <c r="B5" s="206" t="e">
        <f>#N/A</f>
        <v>#N/A</v>
      </c>
      <c r="C5" s="207"/>
      <c r="D5" s="208"/>
      <c r="E5" s="209" t="str">
        <f t="shared" si="0"/>
        <v/>
      </c>
      <c r="F5" s="210" t="str">
        <f t="shared" si="1"/>
        <v/>
      </c>
      <c r="G5" s="211">
        <f t="shared" si="2"/>
        <v>0</v>
      </c>
      <c r="H5" s="212"/>
    </row>
    <row r="6" spans="1:15" x14ac:dyDescent="0.2">
      <c r="A6" s="205"/>
      <c r="B6" s="206" t="e">
        <f>#N/A</f>
        <v>#N/A</v>
      </c>
      <c r="C6" s="207"/>
      <c r="D6" s="208"/>
      <c r="E6" s="209" t="str">
        <f t="shared" si="0"/>
        <v/>
      </c>
      <c r="F6" s="210" t="str">
        <f t="shared" si="1"/>
        <v/>
      </c>
      <c r="G6" s="211">
        <f t="shared" si="2"/>
        <v>0</v>
      </c>
    </row>
    <row r="7" spans="1:15" x14ac:dyDescent="0.2">
      <c r="A7" s="207"/>
      <c r="B7" s="206" t="e">
        <f>#N/A</f>
        <v>#N/A</v>
      </c>
      <c r="C7" s="207"/>
      <c r="D7" s="208"/>
      <c r="E7" s="209" t="str">
        <f t="shared" si="0"/>
        <v/>
      </c>
      <c r="F7" s="210" t="str">
        <f t="shared" si="1"/>
        <v/>
      </c>
      <c r="G7" s="211">
        <f t="shared" si="2"/>
        <v>0</v>
      </c>
    </row>
    <row r="8" spans="1:15" x14ac:dyDescent="0.2">
      <c r="A8" s="207"/>
      <c r="B8" s="206" t="e">
        <f>#N/A</f>
        <v>#N/A</v>
      </c>
      <c r="C8" s="207"/>
      <c r="D8" s="208"/>
      <c r="E8" s="209" t="str">
        <f t="shared" si="0"/>
        <v/>
      </c>
      <c r="F8" s="210" t="str">
        <f t="shared" si="1"/>
        <v/>
      </c>
      <c r="G8" s="211">
        <f t="shared" si="2"/>
        <v>0</v>
      </c>
    </row>
    <row r="9" spans="1:15" x14ac:dyDescent="0.2">
      <c r="A9" s="207"/>
      <c r="B9" s="206" t="e">
        <f>#N/A</f>
        <v>#N/A</v>
      </c>
      <c r="C9" s="207"/>
      <c r="D9" s="208"/>
      <c r="E9" s="209" t="str">
        <f t="shared" si="0"/>
        <v/>
      </c>
      <c r="F9" s="210" t="str">
        <f t="shared" si="1"/>
        <v/>
      </c>
      <c r="G9" s="211">
        <f t="shared" si="2"/>
        <v>0</v>
      </c>
    </row>
    <row r="10" spans="1:15" x14ac:dyDescent="0.2">
      <c r="A10" s="207"/>
      <c r="B10" s="206" t="e">
        <f>#N/A</f>
        <v>#N/A</v>
      </c>
      <c r="C10" s="207"/>
      <c r="D10" s="208"/>
      <c r="E10" s="209" t="str">
        <f t="shared" si="0"/>
        <v/>
      </c>
      <c r="F10" s="210" t="str">
        <f t="shared" si="1"/>
        <v/>
      </c>
      <c r="G10" s="211">
        <f t="shared" si="2"/>
        <v>0</v>
      </c>
    </row>
    <row r="11" spans="1:15" x14ac:dyDescent="0.2">
      <c r="A11" s="207"/>
      <c r="B11" s="206" t="e">
        <f>#N/A</f>
        <v>#N/A</v>
      </c>
      <c r="C11" s="207"/>
      <c r="D11" s="208"/>
      <c r="E11" s="209" t="str">
        <f t="shared" si="0"/>
        <v/>
      </c>
      <c r="F11" s="210" t="str">
        <f t="shared" si="1"/>
        <v/>
      </c>
      <c r="G11" s="211">
        <f t="shared" si="2"/>
        <v>0</v>
      </c>
    </row>
    <row r="12" spans="1:15" x14ac:dyDescent="0.2">
      <c r="A12" s="207"/>
      <c r="B12" s="206" t="e">
        <f>#N/A</f>
        <v>#N/A</v>
      </c>
      <c r="C12" s="207"/>
      <c r="D12" s="208"/>
      <c r="E12" s="209" t="str">
        <f t="shared" si="0"/>
        <v/>
      </c>
      <c r="F12" s="210" t="str">
        <f t="shared" si="1"/>
        <v/>
      </c>
      <c r="G12" s="211">
        <f t="shared" si="2"/>
        <v>0</v>
      </c>
    </row>
    <row r="13" spans="1:15" x14ac:dyDescent="0.2">
      <c r="A13" s="207"/>
      <c r="B13" s="206" t="e">
        <f>#N/A</f>
        <v>#N/A</v>
      </c>
      <c r="C13" s="207"/>
      <c r="D13" s="208"/>
      <c r="E13" s="209" t="str">
        <f t="shared" si="0"/>
        <v/>
      </c>
      <c r="F13" s="210" t="str">
        <f t="shared" si="1"/>
        <v/>
      </c>
      <c r="G13" s="211">
        <f t="shared" si="2"/>
        <v>0</v>
      </c>
    </row>
    <row r="14" spans="1:15" x14ac:dyDescent="0.2">
      <c r="A14" s="207"/>
      <c r="B14" s="206" t="e">
        <f>#N/A</f>
        <v>#N/A</v>
      </c>
      <c r="C14" s="207"/>
      <c r="D14" s="208"/>
      <c r="E14" s="209" t="str">
        <f t="shared" si="0"/>
        <v/>
      </c>
      <c r="F14" s="210" t="str">
        <f t="shared" si="1"/>
        <v/>
      </c>
      <c r="G14" s="211">
        <f t="shared" si="2"/>
        <v>0</v>
      </c>
    </row>
    <row r="15" spans="1:15" x14ac:dyDescent="0.2">
      <c r="A15" s="207"/>
      <c r="B15" s="206" t="e">
        <f>#N/A</f>
        <v>#N/A</v>
      </c>
      <c r="C15" s="207"/>
      <c r="D15" s="208"/>
      <c r="E15" s="209" t="str">
        <f t="shared" si="0"/>
        <v/>
      </c>
      <c r="F15" s="210" t="str">
        <f t="shared" si="1"/>
        <v/>
      </c>
      <c r="G15" s="211">
        <f t="shared" si="2"/>
        <v>0</v>
      </c>
    </row>
    <row r="16" spans="1:15" x14ac:dyDescent="0.2">
      <c r="A16" s="207"/>
      <c r="B16" s="206" t="e">
        <f>#N/A</f>
        <v>#N/A</v>
      </c>
      <c r="C16" s="207"/>
      <c r="D16" s="208"/>
      <c r="E16" s="209" t="str">
        <f t="shared" si="0"/>
        <v/>
      </c>
      <c r="F16" s="210" t="str">
        <f t="shared" si="1"/>
        <v/>
      </c>
      <c r="G16" s="211">
        <f t="shared" si="2"/>
        <v>0</v>
      </c>
    </row>
    <row r="17" spans="1:7" x14ac:dyDescent="0.2">
      <c r="A17" s="207"/>
      <c r="B17" s="206" t="e">
        <f>#N/A</f>
        <v>#N/A</v>
      </c>
      <c r="C17" s="207"/>
      <c r="D17" s="208"/>
      <c r="E17" s="209" t="str">
        <f t="shared" si="0"/>
        <v/>
      </c>
      <c r="F17" s="210" t="str">
        <f t="shared" si="1"/>
        <v/>
      </c>
      <c r="G17" s="211">
        <f t="shared" si="2"/>
        <v>0</v>
      </c>
    </row>
    <row r="18" spans="1:7" x14ac:dyDescent="0.2">
      <c r="A18" s="207"/>
      <c r="B18" s="206" t="e">
        <f>#N/A</f>
        <v>#N/A</v>
      </c>
      <c r="C18" s="207"/>
      <c r="D18" s="208"/>
      <c r="E18" s="209" t="str">
        <f t="shared" si="0"/>
        <v/>
      </c>
      <c r="F18" s="210" t="str">
        <f t="shared" si="1"/>
        <v/>
      </c>
      <c r="G18" s="211">
        <f t="shared" si="2"/>
        <v>0</v>
      </c>
    </row>
    <row r="19" spans="1:7" x14ac:dyDescent="0.2">
      <c r="A19" s="207"/>
      <c r="B19" s="206" t="e">
        <f>#N/A</f>
        <v>#N/A</v>
      </c>
      <c r="C19" s="207"/>
      <c r="D19" s="208"/>
      <c r="E19" s="209" t="str">
        <f t="shared" si="0"/>
        <v/>
      </c>
      <c r="F19" s="210" t="str">
        <f t="shared" si="1"/>
        <v/>
      </c>
      <c r="G19" s="211">
        <f t="shared" si="2"/>
        <v>0</v>
      </c>
    </row>
    <row r="20" spans="1:7" x14ac:dyDescent="0.2">
      <c r="A20" s="207"/>
      <c r="B20" s="206" t="e">
        <f>#N/A</f>
        <v>#N/A</v>
      </c>
      <c r="C20" s="207"/>
      <c r="D20" s="208"/>
      <c r="E20" s="209" t="str">
        <f t="shared" si="0"/>
        <v/>
      </c>
      <c r="F20" s="210" t="str">
        <f t="shared" si="1"/>
        <v/>
      </c>
      <c r="G20" s="211">
        <f t="shared" si="2"/>
        <v>0</v>
      </c>
    </row>
    <row r="21" spans="1:7" x14ac:dyDescent="0.2">
      <c r="A21" s="207"/>
      <c r="B21" s="206" t="e">
        <f>#N/A</f>
        <v>#N/A</v>
      </c>
      <c r="C21" s="207"/>
      <c r="D21" s="208"/>
      <c r="E21" s="209" t="str">
        <f t="shared" si="0"/>
        <v/>
      </c>
      <c r="F21" s="210" t="str">
        <f t="shared" si="1"/>
        <v/>
      </c>
      <c r="G21" s="211">
        <f t="shared" si="2"/>
        <v>0</v>
      </c>
    </row>
    <row r="22" spans="1:7" x14ac:dyDescent="0.2">
      <c r="A22" s="207"/>
      <c r="B22" s="206" t="e">
        <f>#N/A</f>
        <v>#N/A</v>
      </c>
      <c r="C22" s="207"/>
      <c r="D22" s="208"/>
      <c r="E22" s="209" t="str">
        <f t="shared" si="0"/>
        <v/>
      </c>
      <c r="F22" s="210" t="str">
        <f t="shared" si="1"/>
        <v/>
      </c>
      <c r="G22" s="211">
        <f t="shared" si="2"/>
        <v>0</v>
      </c>
    </row>
    <row r="23" spans="1:7" x14ac:dyDescent="0.2">
      <c r="A23" s="207"/>
      <c r="B23" s="206" t="e">
        <f>#N/A</f>
        <v>#N/A</v>
      </c>
      <c r="C23" s="207"/>
      <c r="D23" s="208"/>
      <c r="E23" s="209" t="str">
        <f t="shared" si="0"/>
        <v/>
      </c>
      <c r="F23" s="210" t="str">
        <f t="shared" si="1"/>
        <v/>
      </c>
      <c r="G23" s="211">
        <f t="shared" si="2"/>
        <v>0</v>
      </c>
    </row>
    <row r="24" spans="1:7" x14ac:dyDescent="0.2">
      <c r="A24" s="207"/>
      <c r="B24" s="206" t="e">
        <f>#N/A</f>
        <v>#N/A</v>
      </c>
      <c r="C24" s="207"/>
      <c r="D24" s="208"/>
      <c r="E24" s="209" t="str">
        <f t="shared" si="0"/>
        <v/>
      </c>
      <c r="F24" s="210" t="str">
        <f t="shared" si="1"/>
        <v/>
      </c>
      <c r="G24" s="211">
        <f t="shared" si="2"/>
        <v>0</v>
      </c>
    </row>
    <row r="25" spans="1:7" x14ac:dyDescent="0.2">
      <c r="A25" s="207"/>
      <c r="B25" s="206" t="e">
        <f>#N/A</f>
        <v>#N/A</v>
      </c>
      <c r="C25" s="207"/>
      <c r="D25" s="208"/>
      <c r="E25" s="209" t="str">
        <f t="shared" si="0"/>
        <v/>
      </c>
      <c r="F25" s="210" t="str">
        <f t="shared" si="1"/>
        <v/>
      </c>
      <c r="G25" s="211">
        <f t="shared" si="2"/>
        <v>0</v>
      </c>
    </row>
    <row r="26" spans="1:7" x14ac:dyDescent="0.2">
      <c r="A26" s="207"/>
      <c r="B26" s="206" t="e">
        <f>#N/A</f>
        <v>#N/A</v>
      </c>
      <c r="C26" s="207"/>
      <c r="D26" s="208"/>
      <c r="E26" s="209" t="str">
        <f t="shared" si="0"/>
        <v/>
      </c>
      <c r="F26" s="210" t="str">
        <f t="shared" si="1"/>
        <v/>
      </c>
      <c r="G26" s="211">
        <f t="shared" si="2"/>
        <v>0</v>
      </c>
    </row>
    <row r="27" spans="1:7" x14ac:dyDescent="0.2">
      <c r="A27" s="207"/>
      <c r="B27" s="206" t="e">
        <f>#N/A</f>
        <v>#N/A</v>
      </c>
      <c r="C27" s="207"/>
      <c r="D27" s="208"/>
      <c r="E27" s="209" t="str">
        <f t="shared" si="0"/>
        <v/>
      </c>
      <c r="F27" s="210" t="str">
        <f t="shared" si="1"/>
        <v/>
      </c>
      <c r="G27" s="211">
        <f t="shared" si="2"/>
        <v>0</v>
      </c>
    </row>
    <row r="28" spans="1:7" x14ac:dyDescent="0.2">
      <c r="A28" s="207"/>
      <c r="B28" s="206" t="e">
        <f>#N/A</f>
        <v>#N/A</v>
      </c>
      <c r="C28" s="207"/>
      <c r="D28" s="208"/>
      <c r="E28" s="209" t="str">
        <f t="shared" si="0"/>
        <v/>
      </c>
      <c r="F28" s="210" t="str">
        <f t="shared" si="1"/>
        <v/>
      </c>
      <c r="G28" s="211">
        <f t="shared" si="2"/>
        <v>0</v>
      </c>
    </row>
    <row r="29" spans="1:7" x14ac:dyDescent="0.2">
      <c r="A29" s="207"/>
      <c r="B29" s="206" t="e">
        <f>#N/A</f>
        <v>#N/A</v>
      </c>
      <c r="C29" s="207"/>
      <c r="D29" s="208"/>
      <c r="E29" s="209" t="str">
        <f t="shared" si="0"/>
        <v/>
      </c>
      <c r="F29" s="210" t="str">
        <f t="shared" si="1"/>
        <v/>
      </c>
      <c r="G29" s="211">
        <f t="shared" si="2"/>
        <v>0</v>
      </c>
    </row>
    <row r="30" spans="1:7" x14ac:dyDescent="0.2">
      <c r="A30" s="207"/>
      <c r="B30" s="206" t="e">
        <f>#N/A</f>
        <v>#N/A</v>
      </c>
      <c r="C30" s="207"/>
      <c r="D30" s="208"/>
      <c r="E30" s="209" t="str">
        <f t="shared" si="0"/>
        <v/>
      </c>
      <c r="F30" s="210" t="str">
        <f t="shared" si="1"/>
        <v/>
      </c>
      <c r="G30" s="211">
        <f t="shared" si="2"/>
        <v>0</v>
      </c>
    </row>
    <row r="31" spans="1:7" x14ac:dyDescent="0.2">
      <c r="A31" s="207"/>
      <c r="B31" s="206" t="e">
        <f>#N/A</f>
        <v>#N/A</v>
      </c>
      <c r="C31" s="207"/>
      <c r="D31" s="208"/>
      <c r="E31" s="209" t="str">
        <f t="shared" si="0"/>
        <v/>
      </c>
      <c r="F31" s="210" t="str">
        <f t="shared" si="1"/>
        <v/>
      </c>
      <c r="G31" s="211">
        <f t="shared" si="2"/>
        <v>0</v>
      </c>
    </row>
    <row r="32" spans="1:7" x14ac:dyDescent="0.2">
      <c r="A32" s="207"/>
      <c r="B32" s="206" t="e">
        <f>#N/A</f>
        <v>#N/A</v>
      </c>
      <c r="C32" s="207"/>
      <c r="D32" s="208"/>
      <c r="E32" s="209" t="str">
        <f t="shared" si="0"/>
        <v/>
      </c>
      <c r="F32" s="210" t="str">
        <f t="shared" si="1"/>
        <v/>
      </c>
      <c r="G32" s="211">
        <f t="shared" si="2"/>
        <v>0</v>
      </c>
    </row>
    <row r="33" spans="1:7" x14ac:dyDescent="0.2">
      <c r="A33" s="207"/>
      <c r="B33" s="206" t="e">
        <f>#N/A</f>
        <v>#N/A</v>
      </c>
      <c r="C33" s="207"/>
      <c r="D33" s="208"/>
      <c r="E33" s="209" t="str">
        <f t="shared" si="0"/>
        <v/>
      </c>
      <c r="F33" s="210" t="str">
        <f t="shared" si="1"/>
        <v/>
      </c>
      <c r="G33" s="211">
        <f t="shared" si="2"/>
        <v>0</v>
      </c>
    </row>
    <row r="34" spans="1:7" x14ac:dyDescent="0.2">
      <c r="A34" s="207"/>
      <c r="B34" s="206" t="e">
        <f>#N/A</f>
        <v>#N/A</v>
      </c>
      <c r="C34" s="207"/>
      <c r="D34" s="208"/>
      <c r="E34" s="209" t="str">
        <f t="shared" si="0"/>
        <v/>
      </c>
      <c r="F34" s="210" t="str">
        <f t="shared" si="1"/>
        <v/>
      </c>
      <c r="G34" s="211">
        <f t="shared" si="2"/>
        <v>0</v>
      </c>
    </row>
    <row r="35" spans="1:7" x14ac:dyDescent="0.2">
      <c r="A35" s="207"/>
      <c r="B35" s="206" t="e">
        <f>#N/A</f>
        <v>#N/A</v>
      </c>
      <c r="C35" s="207"/>
      <c r="D35" s="208"/>
      <c r="E35" s="209" t="str">
        <f t="shared" si="0"/>
        <v/>
      </c>
      <c r="F35" s="210" t="str">
        <f t="shared" si="1"/>
        <v/>
      </c>
      <c r="G35" s="211">
        <f t="shared" si="2"/>
        <v>0</v>
      </c>
    </row>
    <row r="36" spans="1:7" x14ac:dyDescent="0.2">
      <c r="A36" s="207"/>
      <c r="B36" s="206" t="e">
        <f>#N/A</f>
        <v>#N/A</v>
      </c>
      <c r="C36" s="207"/>
      <c r="D36" s="208"/>
      <c r="E36" s="209" t="str">
        <f t="shared" si="0"/>
        <v/>
      </c>
      <c r="F36" s="210" t="str">
        <f t="shared" si="1"/>
        <v/>
      </c>
      <c r="G36" s="211">
        <f t="shared" si="2"/>
        <v>0</v>
      </c>
    </row>
    <row r="37" spans="1:7" x14ac:dyDescent="0.2">
      <c r="A37" s="207"/>
      <c r="B37" s="206" t="e">
        <f>#N/A</f>
        <v>#N/A</v>
      </c>
      <c r="C37" s="207"/>
      <c r="D37" s="208"/>
      <c r="E37" s="209" t="str">
        <f t="shared" si="0"/>
        <v/>
      </c>
      <c r="F37" s="210" t="str">
        <f t="shared" si="1"/>
        <v/>
      </c>
      <c r="G37" s="211">
        <f t="shared" si="2"/>
        <v>0</v>
      </c>
    </row>
    <row r="38" spans="1:7" x14ac:dyDescent="0.2">
      <c r="A38" s="207"/>
      <c r="B38" s="206" t="e">
        <f>#N/A</f>
        <v>#N/A</v>
      </c>
      <c r="C38" s="207"/>
      <c r="D38" s="208"/>
      <c r="E38" s="209" t="str">
        <f t="shared" si="0"/>
        <v/>
      </c>
      <c r="F38" s="210" t="str">
        <f t="shared" si="1"/>
        <v/>
      </c>
      <c r="G38" s="211">
        <f t="shared" si="2"/>
        <v>0</v>
      </c>
    </row>
    <row r="39" spans="1:7" x14ac:dyDescent="0.2">
      <c r="A39" s="207"/>
      <c r="B39" s="206" t="e">
        <f>#N/A</f>
        <v>#N/A</v>
      </c>
      <c r="C39" s="207"/>
      <c r="D39" s="208"/>
      <c r="E39" s="209" t="str">
        <f t="shared" si="0"/>
        <v/>
      </c>
      <c r="F39" s="210" t="str">
        <f t="shared" si="1"/>
        <v/>
      </c>
      <c r="G39" s="211">
        <f t="shared" si="2"/>
        <v>0</v>
      </c>
    </row>
    <row r="40" spans="1:7" x14ac:dyDescent="0.2">
      <c r="A40" s="207"/>
      <c r="B40" s="206" t="e">
        <f>#N/A</f>
        <v>#N/A</v>
      </c>
      <c r="C40" s="207"/>
      <c r="D40" s="208"/>
      <c r="E40" s="209" t="str">
        <f t="shared" si="0"/>
        <v/>
      </c>
      <c r="F40" s="210" t="str">
        <f t="shared" si="1"/>
        <v/>
      </c>
      <c r="G40" s="211">
        <f t="shared" si="2"/>
        <v>0</v>
      </c>
    </row>
    <row r="41" spans="1:7" x14ac:dyDescent="0.2">
      <c r="A41" s="207"/>
      <c r="B41" s="206" t="e">
        <f>#N/A</f>
        <v>#N/A</v>
      </c>
      <c r="C41" s="207"/>
      <c r="D41" s="208"/>
      <c r="E41" s="209" t="str">
        <f t="shared" si="0"/>
        <v/>
      </c>
      <c r="F41" s="210" t="str">
        <f t="shared" si="1"/>
        <v/>
      </c>
      <c r="G41" s="211">
        <f t="shared" si="2"/>
        <v>0</v>
      </c>
    </row>
    <row r="42" spans="1:7" x14ac:dyDescent="0.2">
      <c r="A42" s="207"/>
      <c r="B42" s="206" t="e">
        <f>#N/A</f>
        <v>#N/A</v>
      </c>
      <c r="C42" s="207"/>
      <c r="D42" s="208"/>
      <c r="E42" s="209" t="str">
        <f t="shared" si="0"/>
        <v/>
      </c>
      <c r="F42" s="210" t="str">
        <f t="shared" si="1"/>
        <v/>
      </c>
      <c r="G42" s="211">
        <f t="shared" si="2"/>
        <v>0</v>
      </c>
    </row>
    <row r="43" spans="1:7" x14ac:dyDescent="0.2">
      <c r="A43" s="207"/>
      <c r="B43" s="206" t="e">
        <f>#N/A</f>
        <v>#N/A</v>
      </c>
      <c r="C43" s="207"/>
      <c r="D43" s="208"/>
      <c r="E43" s="209" t="str">
        <f t="shared" si="0"/>
        <v/>
      </c>
      <c r="F43" s="210" t="str">
        <f t="shared" si="1"/>
        <v/>
      </c>
      <c r="G43" s="211">
        <f t="shared" si="2"/>
        <v>0</v>
      </c>
    </row>
    <row r="44" spans="1:7" x14ac:dyDescent="0.2">
      <c r="A44" s="207"/>
      <c r="B44" s="206" t="e">
        <f>#N/A</f>
        <v>#N/A</v>
      </c>
      <c r="C44" s="207"/>
      <c r="D44" s="208"/>
      <c r="E44" s="209" t="str">
        <f t="shared" si="0"/>
        <v/>
      </c>
      <c r="F44" s="210" t="str">
        <f t="shared" si="1"/>
        <v/>
      </c>
      <c r="G44" s="211">
        <f t="shared" si="2"/>
        <v>0</v>
      </c>
    </row>
    <row r="45" spans="1:7" x14ac:dyDescent="0.2">
      <c r="A45" s="207"/>
      <c r="B45" s="206" t="e">
        <f>#N/A</f>
        <v>#N/A</v>
      </c>
      <c r="C45" s="207"/>
      <c r="D45" s="208"/>
      <c r="E45" s="209" t="str">
        <f t="shared" si="0"/>
        <v/>
      </c>
      <c r="F45" s="210" t="str">
        <f t="shared" si="1"/>
        <v/>
      </c>
      <c r="G45" s="211">
        <f t="shared" si="2"/>
        <v>0</v>
      </c>
    </row>
    <row r="46" spans="1:7" x14ac:dyDescent="0.2">
      <c r="A46" s="207"/>
      <c r="B46" s="206" t="e">
        <f>#N/A</f>
        <v>#N/A</v>
      </c>
      <c r="C46" s="207"/>
      <c r="D46" s="208"/>
      <c r="E46" s="209" t="str">
        <f t="shared" si="0"/>
        <v/>
      </c>
      <c r="F46" s="210" t="str">
        <f t="shared" si="1"/>
        <v/>
      </c>
      <c r="G46" s="211">
        <f t="shared" si="2"/>
        <v>0</v>
      </c>
    </row>
    <row r="47" spans="1:7" x14ac:dyDescent="0.2">
      <c r="A47" s="207"/>
      <c r="B47" s="206" t="e">
        <f>#N/A</f>
        <v>#N/A</v>
      </c>
      <c r="C47" s="207"/>
      <c r="D47" s="208"/>
      <c r="E47" s="209" t="str">
        <f t="shared" si="0"/>
        <v/>
      </c>
      <c r="F47" s="210" t="str">
        <f t="shared" si="1"/>
        <v/>
      </c>
      <c r="G47" s="211">
        <f t="shared" si="2"/>
        <v>0</v>
      </c>
    </row>
    <row r="48" spans="1:7" x14ac:dyDescent="0.2">
      <c r="A48" s="207"/>
      <c r="B48" s="206" t="e">
        <f>#N/A</f>
        <v>#N/A</v>
      </c>
      <c r="C48" s="207"/>
      <c r="D48" s="208"/>
      <c r="E48" s="209" t="str">
        <f t="shared" si="0"/>
        <v/>
      </c>
      <c r="F48" s="210" t="str">
        <f t="shared" si="1"/>
        <v/>
      </c>
      <c r="G48" s="211">
        <f t="shared" si="2"/>
        <v>0</v>
      </c>
    </row>
    <row r="49" spans="1:7" x14ac:dyDescent="0.2">
      <c r="A49" s="207"/>
      <c r="B49" s="206" t="e">
        <f>#N/A</f>
        <v>#N/A</v>
      </c>
      <c r="C49" s="207"/>
      <c r="D49" s="208"/>
      <c r="E49" s="209" t="str">
        <f t="shared" si="0"/>
        <v/>
      </c>
      <c r="F49" s="210" t="str">
        <f t="shared" si="1"/>
        <v/>
      </c>
      <c r="G49" s="211">
        <f t="shared" si="2"/>
        <v>0</v>
      </c>
    </row>
    <row r="50" spans="1:7" x14ac:dyDescent="0.2">
      <c r="A50" s="207"/>
      <c r="B50" s="206" t="e">
        <f>#N/A</f>
        <v>#N/A</v>
      </c>
      <c r="C50" s="207"/>
      <c r="D50" s="208"/>
      <c r="E50" s="209" t="str">
        <f t="shared" si="0"/>
        <v/>
      </c>
      <c r="F50" s="210" t="str">
        <f t="shared" si="1"/>
        <v/>
      </c>
      <c r="G50" s="211">
        <f t="shared" si="2"/>
        <v>0</v>
      </c>
    </row>
    <row r="51" spans="1:7" x14ac:dyDescent="0.2">
      <c r="A51" s="207"/>
      <c r="B51" s="206" t="e">
        <f>#N/A</f>
        <v>#N/A</v>
      </c>
      <c r="C51" s="207"/>
      <c r="D51" s="208"/>
      <c r="E51" s="209" t="str">
        <f t="shared" si="0"/>
        <v/>
      </c>
      <c r="F51" s="210" t="str">
        <f t="shared" si="1"/>
        <v/>
      </c>
      <c r="G51" s="211">
        <f t="shared" si="2"/>
        <v>0</v>
      </c>
    </row>
    <row r="52" spans="1:7" x14ac:dyDescent="0.2">
      <c r="A52" s="207"/>
      <c r="B52" s="206" t="e">
        <f>#N/A</f>
        <v>#N/A</v>
      </c>
      <c r="C52" s="207"/>
      <c r="D52" s="208"/>
      <c r="E52" s="209" t="str">
        <f t="shared" si="0"/>
        <v/>
      </c>
      <c r="F52" s="210" t="str">
        <f t="shared" si="1"/>
        <v/>
      </c>
      <c r="G52" s="211">
        <f t="shared" si="2"/>
        <v>0</v>
      </c>
    </row>
    <row r="53" spans="1:7" x14ac:dyDescent="0.2">
      <c r="A53" s="207"/>
      <c r="B53" s="206" t="e">
        <f>#N/A</f>
        <v>#N/A</v>
      </c>
      <c r="C53" s="207"/>
      <c r="D53" s="208"/>
      <c r="E53" s="209" t="str">
        <f t="shared" si="0"/>
        <v/>
      </c>
      <c r="F53" s="210" t="str">
        <f t="shared" si="1"/>
        <v/>
      </c>
      <c r="G53" s="211">
        <f t="shared" si="2"/>
        <v>0</v>
      </c>
    </row>
    <row r="54" spans="1:7" x14ac:dyDescent="0.2">
      <c r="A54" s="207"/>
      <c r="B54" s="206" t="e">
        <f>#N/A</f>
        <v>#N/A</v>
      </c>
      <c r="C54" s="207"/>
      <c r="D54" s="208"/>
      <c r="E54" s="209" t="str">
        <f t="shared" si="0"/>
        <v/>
      </c>
      <c r="F54" s="210" t="str">
        <f t="shared" si="1"/>
        <v/>
      </c>
      <c r="G54" s="211">
        <f t="shared" si="2"/>
        <v>0</v>
      </c>
    </row>
    <row r="55" spans="1:7" x14ac:dyDescent="0.2">
      <c r="A55" s="207"/>
      <c r="B55" s="206" t="e">
        <f>#N/A</f>
        <v>#N/A</v>
      </c>
      <c r="C55" s="207"/>
      <c r="D55" s="208"/>
      <c r="E55" s="209" t="str">
        <f t="shared" si="0"/>
        <v/>
      </c>
      <c r="F55" s="210" t="str">
        <f t="shared" si="1"/>
        <v/>
      </c>
      <c r="G55" s="211">
        <f t="shared" si="2"/>
        <v>0</v>
      </c>
    </row>
    <row r="56" spans="1:7" x14ac:dyDescent="0.2">
      <c r="A56" s="207"/>
      <c r="B56" s="206" t="e">
        <f>#N/A</f>
        <v>#N/A</v>
      </c>
      <c r="C56" s="207"/>
      <c r="D56" s="208"/>
      <c r="E56" s="209" t="str">
        <f t="shared" si="0"/>
        <v/>
      </c>
      <c r="F56" s="210" t="str">
        <f t="shared" si="1"/>
        <v/>
      </c>
      <c r="G56" s="211">
        <f t="shared" si="2"/>
        <v>0</v>
      </c>
    </row>
    <row r="57" spans="1:7" x14ac:dyDescent="0.2">
      <c r="A57" s="207"/>
      <c r="B57" s="206" t="e">
        <f>#N/A</f>
        <v>#N/A</v>
      </c>
      <c r="C57" s="207"/>
      <c r="D57" s="208"/>
      <c r="E57" s="209" t="str">
        <f t="shared" si="0"/>
        <v/>
      </c>
      <c r="F57" s="210" t="str">
        <f t="shared" si="1"/>
        <v/>
      </c>
      <c r="G57" s="211">
        <f t="shared" si="2"/>
        <v>0</v>
      </c>
    </row>
    <row r="58" spans="1:7" x14ac:dyDescent="0.2">
      <c r="A58" s="207"/>
      <c r="B58" s="206" t="e">
        <f>#N/A</f>
        <v>#N/A</v>
      </c>
      <c r="C58" s="207"/>
      <c r="D58" s="208"/>
      <c r="E58" s="209" t="str">
        <f t="shared" si="0"/>
        <v/>
      </c>
      <c r="F58" s="210" t="str">
        <f t="shared" si="1"/>
        <v/>
      </c>
      <c r="G58" s="211">
        <f t="shared" si="2"/>
        <v>0</v>
      </c>
    </row>
    <row r="59" spans="1:7" x14ac:dyDescent="0.2">
      <c r="A59" s="207"/>
      <c r="B59" s="206" t="e">
        <f>#N/A</f>
        <v>#N/A</v>
      </c>
      <c r="C59" s="207"/>
      <c r="D59" s="208"/>
      <c r="E59" s="209" t="str">
        <f t="shared" si="0"/>
        <v/>
      </c>
      <c r="F59" s="210" t="str">
        <f t="shared" si="1"/>
        <v/>
      </c>
      <c r="G59" s="211">
        <f t="shared" si="2"/>
        <v>0</v>
      </c>
    </row>
    <row r="60" spans="1:7" x14ac:dyDescent="0.2">
      <c r="A60" s="207"/>
      <c r="B60" s="206" t="e">
        <f>#N/A</f>
        <v>#N/A</v>
      </c>
      <c r="C60" s="207"/>
      <c r="D60" s="208"/>
      <c r="E60" s="209" t="str">
        <f t="shared" si="0"/>
        <v/>
      </c>
      <c r="F60" s="210" t="str">
        <f t="shared" si="1"/>
        <v/>
      </c>
      <c r="G60" s="211">
        <f t="shared" si="2"/>
        <v>0</v>
      </c>
    </row>
    <row r="61" spans="1:7" x14ac:dyDescent="0.2">
      <c r="A61" s="207"/>
      <c r="B61" s="206" t="e">
        <f>#N/A</f>
        <v>#N/A</v>
      </c>
      <c r="C61" s="207"/>
      <c r="D61" s="208"/>
      <c r="E61" s="209" t="str">
        <f t="shared" si="0"/>
        <v/>
      </c>
      <c r="F61" s="210" t="str">
        <f t="shared" si="1"/>
        <v/>
      </c>
      <c r="G61" s="211">
        <f t="shared" si="2"/>
        <v>0</v>
      </c>
    </row>
    <row r="62" spans="1:7" x14ac:dyDescent="0.2">
      <c r="A62" s="207"/>
      <c r="B62" s="206" t="e">
        <f>#N/A</f>
        <v>#N/A</v>
      </c>
      <c r="C62" s="207"/>
      <c r="D62" s="208"/>
      <c r="E62" s="209" t="str">
        <f t="shared" si="0"/>
        <v/>
      </c>
      <c r="F62" s="210" t="str">
        <f t="shared" si="1"/>
        <v/>
      </c>
      <c r="G62" s="211">
        <f t="shared" si="2"/>
        <v>0</v>
      </c>
    </row>
    <row r="63" spans="1:7" x14ac:dyDescent="0.2">
      <c r="A63" s="207"/>
      <c r="B63" s="206" t="e">
        <f>#N/A</f>
        <v>#N/A</v>
      </c>
      <c r="C63" s="207"/>
      <c r="D63" s="208"/>
      <c r="E63" s="209" t="str">
        <f t="shared" si="0"/>
        <v/>
      </c>
      <c r="F63" s="210" t="str">
        <f t="shared" si="1"/>
        <v/>
      </c>
      <c r="G63" s="211">
        <f t="shared" si="2"/>
        <v>0</v>
      </c>
    </row>
    <row r="64" spans="1:7" x14ac:dyDescent="0.2">
      <c r="A64" s="207"/>
      <c r="B64" s="206" t="e">
        <f>#N/A</f>
        <v>#N/A</v>
      </c>
      <c r="C64" s="207"/>
      <c r="D64" s="208"/>
      <c r="E64" s="209" t="str">
        <f t="shared" si="0"/>
        <v/>
      </c>
      <c r="F64" s="210" t="str">
        <f t="shared" si="1"/>
        <v/>
      </c>
      <c r="G64" s="211">
        <f t="shared" si="2"/>
        <v>0</v>
      </c>
    </row>
    <row r="65" spans="1:7" x14ac:dyDescent="0.2">
      <c r="A65" s="207"/>
      <c r="B65" s="206" t="e">
        <f>#N/A</f>
        <v>#N/A</v>
      </c>
      <c r="C65" s="207"/>
      <c r="D65" s="208"/>
      <c r="E65" s="209" t="str">
        <f t="shared" si="0"/>
        <v/>
      </c>
      <c r="F65" s="210" t="str">
        <f t="shared" si="1"/>
        <v/>
      </c>
      <c r="G65" s="211">
        <f t="shared" si="2"/>
        <v>0</v>
      </c>
    </row>
    <row r="66" spans="1:7" x14ac:dyDescent="0.2">
      <c r="A66" s="207"/>
      <c r="B66" s="206" t="e">
        <f>#N/A</f>
        <v>#N/A</v>
      </c>
      <c r="C66" s="207"/>
      <c r="D66" s="208"/>
      <c r="E66" s="209" t="str">
        <f t="shared" si="0"/>
        <v/>
      </c>
      <c r="F66" s="210" t="str">
        <f t="shared" si="1"/>
        <v/>
      </c>
      <c r="G66" s="211">
        <f t="shared" si="2"/>
        <v>0</v>
      </c>
    </row>
    <row r="67" spans="1:7" x14ac:dyDescent="0.2">
      <c r="A67" s="207"/>
      <c r="B67" s="206" t="e">
        <f>#N/A</f>
        <v>#N/A</v>
      </c>
      <c r="C67" s="207"/>
      <c r="D67" s="208"/>
      <c r="E67" s="209" t="str">
        <f t="shared" si="0"/>
        <v/>
      </c>
      <c r="F67" s="210" t="str">
        <f t="shared" si="1"/>
        <v/>
      </c>
      <c r="G67" s="211">
        <f t="shared" si="2"/>
        <v>0</v>
      </c>
    </row>
    <row r="68" spans="1:7" x14ac:dyDescent="0.2">
      <c r="A68" s="207"/>
      <c r="B68" s="206" t="e">
        <f>#N/A</f>
        <v>#N/A</v>
      </c>
      <c r="C68" s="207"/>
      <c r="D68" s="208"/>
      <c r="E68" s="209" t="str">
        <f t="shared" ref="E68:E131" si="3">IF(D68&lt;&gt;"",G68/C68/60/24,"")</f>
        <v/>
      </c>
      <c r="F68" s="210" t="str">
        <f t="shared" ref="F68:F131" si="4">IF(D68&lt;&gt;"",C68/G68*3600,"")</f>
        <v/>
      </c>
      <c r="G68" s="211">
        <f t="shared" ref="G68:G131" si="5">HOUR(D68)*3600+MINUTE(D68)*60+SECOND(D68)</f>
        <v>0</v>
      </c>
    </row>
    <row r="69" spans="1:7" x14ac:dyDescent="0.2">
      <c r="A69" s="207"/>
      <c r="B69" s="206" t="e">
        <f>#N/A</f>
        <v>#N/A</v>
      </c>
      <c r="C69" s="207"/>
      <c r="D69" s="208"/>
      <c r="E69" s="209" t="str">
        <f t="shared" si="3"/>
        <v/>
      </c>
      <c r="F69" s="210" t="str">
        <f t="shared" si="4"/>
        <v/>
      </c>
      <c r="G69" s="211">
        <f t="shared" si="5"/>
        <v>0</v>
      </c>
    </row>
    <row r="70" spans="1:7" x14ac:dyDescent="0.2">
      <c r="A70" s="207"/>
      <c r="B70" s="206" t="e">
        <f>#N/A</f>
        <v>#N/A</v>
      </c>
      <c r="C70" s="207"/>
      <c r="D70" s="208"/>
      <c r="E70" s="209" t="str">
        <f t="shared" si="3"/>
        <v/>
      </c>
      <c r="F70" s="210" t="str">
        <f t="shared" si="4"/>
        <v/>
      </c>
      <c r="G70" s="211">
        <f t="shared" si="5"/>
        <v>0</v>
      </c>
    </row>
    <row r="71" spans="1:7" x14ac:dyDescent="0.2">
      <c r="A71" s="207"/>
      <c r="B71" s="206" t="e">
        <f>#N/A</f>
        <v>#N/A</v>
      </c>
      <c r="C71" s="207"/>
      <c r="D71" s="208"/>
      <c r="E71" s="209" t="str">
        <f t="shared" si="3"/>
        <v/>
      </c>
      <c r="F71" s="210" t="str">
        <f t="shared" si="4"/>
        <v/>
      </c>
      <c r="G71" s="211">
        <f t="shared" si="5"/>
        <v>0</v>
      </c>
    </row>
    <row r="72" spans="1:7" x14ac:dyDescent="0.2">
      <c r="A72" s="207"/>
      <c r="B72" s="206" t="e">
        <f>#N/A</f>
        <v>#N/A</v>
      </c>
      <c r="C72" s="207"/>
      <c r="D72" s="208"/>
      <c r="E72" s="209" t="str">
        <f t="shared" si="3"/>
        <v/>
      </c>
      <c r="F72" s="210" t="str">
        <f t="shared" si="4"/>
        <v/>
      </c>
      <c r="G72" s="211">
        <f t="shared" si="5"/>
        <v>0</v>
      </c>
    </row>
    <row r="73" spans="1:7" x14ac:dyDescent="0.2">
      <c r="A73" s="207"/>
      <c r="B73" s="206" t="e">
        <f>#N/A</f>
        <v>#N/A</v>
      </c>
      <c r="C73" s="207"/>
      <c r="D73" s="208"/>
      <c r="E73" s="209" t="str">
        <f t="shared" si="3"/>
        <v/>
      </c>
      <c r="F73" s="210" t="str">
        <f t="shared" si="4"/>
        <v/>
      </c>
      <c r="G73" s="211">
        <f t="shared" si="5"/>
        <v>0</v>
      </c>
    </row>
    <row r="74" spans="1:7" x14ac:dyDescent="0.2">
      <c r="A74" s="207"/>
      <c r="B74" s="206" t="e">
        <f>#N/A</f>
        <v>#N/A</v>
      </c>
      <c r="C74" s="207"/>
      <c r="D74" s="208"/>
      <c r="E74" s="209" t="str">
        <f t="shared" si="3"/>
        <v/>
      </c>
      <c r="F74" s="210" t="str">
        <f t="shared" si="4"/>
        <v/>
      </c>
      <c r="G74" s="211">
        <f t="shared" si="5"/>
        <v>0</v>
      </c>
    </row>
    <row r="75" spans="1:7" x14ac:dyDescent="0.2">
      <c r="A75" s="207"/>
      <c r="B75" s="206" t="e">
        <f>#N/A</f>
        <v>#N/A</v>
      </c>
      <c r="C75" s="207"/>
      <c r="D75" s="208"/>
      <c r="E75" s="209" t="str">
        <f t="shared" si="3"/>
        <v/>
      </c>
      <c r="F75" s="210" t="str">
        <f t="shared" si="4"/>
        <v/>
      </c>
      <c r="G75" s="211">
        <f t="shared" si="5"/>
        <v>0</v>
      </c>
    </row>
    <row r="76" spans="1:7" x14ac:dyDescent="0.2">
      <c r="A76" s="207"/>
      <c r="B76" s="206" t="e">
        <f>#N/A</f>
        <v>#N/A</v>
      </c>
      <c r="C76" s="207"/>
      <c r="D76" s="208"/>
      <c r="E76" s="209" t="str">
        <f t="shared" si="3"/>
        <v/>
      </c>
      <c r="F76" s="210" t="str">
        <f t="shared" si="4"/>
        <v/>
      </c>
      <c r="G76" s="211">
        <f t="shared" si="5"/>
        <v>0</v>
      </c>
    </row>
    <row r="77" spans="1:7" x14ac:dyDescent="0.2">
      <c r="A77" s="207"/>
      <c r="B77" s="206" t="e">
        <f>#N/A</f>
        <v>#N/A</v>
      </c>
      <c r="C77" s="207"/>
      <c r="D77" s="208"/>
      <c r="E77" s="209" t="str">
        <f t="shared" si="3"/>
        <v/>
      </c>
      <c r="F77" s="210" t="str">
        <f t="shared" si="4"/>
        <v/>
      </c>
      <c r="G77" s="211">
        <f t="shared" si="5"/>
        <v>0</v>
      </c>
    </row>
    <row r="78" spans="1:7" x14ac:dyDescent="0.2">
      <c r="A78" s="207"/>
      <c r="B78" s="206" t="e">
        <f>#N/A</f>
        <v>#N/A</v>
      </c>
      <c r="C78" s="207"/>
      <c r="D78" s="208"/>
      <c r="E78" s="209" t="str">
        <f t="shared" si="3"/>
        <v/>
      </c>
      <c r="F78" s="210" t="str">
        <f t="shared" si="4"/>
        <v/>
      </c>
      <c r="G78" s="211">
        <f t="shared" si="5"/>
        <v>0</v>
      </c>
    </row>
    <row r="79" spans="1:7" x14ac:dyDescent="0.2">
      <c r="A79" s="207"/>
      <c r="B79" s="206" t="e">
        <f>#N/A</f>
        <v>#N/A</v>
      </c>
      <c r="C79" s="207"/>
      <c r="D79" s="208"/>
      <c r="E79" s="209" t="str">
        <f t="shared" si="3"/>
        <v/>
      </c>
      <c r="F79" s="210" t="str">
        <f t="shared" si="4"/>
        <v/>
      </c>
      <c r="G79" s="211">
        <f t="shared" si="5"/>
        <v>0</v>
      </c>
    </row>
    <row r="80" spans="1:7" x14ac:dyDescent="0.2">
      <c r="A80" s="207"/>
      <c r="B80" s="206" t="e">
        <f>#N/A</f>
        <v>#N/A</v>
      </c>
      <c r="C80" s="207"/>
      <c r="D80" s="208"/>
      <c r="E80" s="209" t="str">
        <f t="shared" si="3"/>
        <v/>
      </c>
      <c r="F80" s="210" t="str">
        <f t="shared" si="4"/>
        <v/>
      </c>
      <c r="G80" s="211">
        <f t="shared" si="5"/>
        <v>0</v>
      </c>
    </row>
    <row r="81" spans="1:7" x14ac:dyDescent="0.2">
      <c r="A81" s="207"/>
      <c r="B81" s="206" t="e">
        <f>#N/A</f>
        <v>#N/A</v>
      </c>
      <c r="C81" s="207"/>
      <c r="D81" s="208"/>
      <c r="E81" s="209" t="str">
        <f t="shared" si="3"/>
        <v/>
      </c>
      <c r="F81" s="210" t="str">
        <f t="shared" si="4"/>
        <v/>
      </c>
      <c r="G81" s="211">
        <f t="shared" si="5"/>
        <v>0</v>
      </c>
    </row>
    <row r="82" spans="1:7" x14ac:dyDescent="0.2">
      <c r="A82" s="207"/>
      <c r="B82" s="206" t="e">
        <f>#N/A</f>
        <v>#N/A</v>
      </c>
      <c r="C82" s="207"/>
      <c r="D82" s="208"/>
      <c r="E82" s="209" t="str">
        <f t="shared" si="3"/>
        <v/>
      </c>
      <c r="F82" s="210" t="str">
        <f t="shared" si="4"/>
        <v/>
      </c>
      <c r="G82" s="211">
        <f t="shared" si="5"/>
        <v>0</v>
      </c>
    </row>
    <row r="83" spans="1:7" x14ac:dyDescent="0.2">
      <c r="A83" s="207"/>
      <c r="B83" s="206" t="e">
        <f>#N/A</f>
        <v>#N/A</v>
      </c>
      <c r="C83" s="207"/>
      <c r="D83" s="208"/>
      <c r="E83" s="209" t="str">
        <f t="shared" si="3"/>
        <v/>
      </c>
      <c r="F83" s="210" t="str">
        <f t="shared" si="4"/>
        <v/>
      </c>
      <c r="G83" s="211">
        <f t="shared" si="5"/>
        <v>0</v>
      </c>
    </row>
    <row r="84" spans="1:7" x14ac:dyDescent="0.2">
      <c r="A84" s="207"/>
      <c r="B84" s="206" t="e">
        <f>#N/A</f>
        <v>#N/A</v>
      </c>
      <c r="C84" s="207"/>
      <c r="D84" s="208"/>
      <c r="E84" s="209" t="str">
        <f t="shared" si="3"/>
        <v/>
      </c>
      <c r="F84" s="210" t="str">
        <f t="shared" si="4"/>
        <v/>
      </c>
      <c r="G84" s="211">
        <f t="shared" si="5"/>
        <v>0</v>
      </c>
    </row>
    <row r="85" spans="1:7" x14ac:dyDescent="0.2">
      <c r="A85" s="207"/>
      <c r="B85" s="206" t="e">
        <f>#N/A</f>
        <v>#N/A</v>
      </c>
      <c r="C85" s="207"/>
      <c r="D85" s="208"/>
      <c r="E85" s="209" t="str">
        <f t="shared" si="3"/>
        <v/>
      </c>
      <c r="F85" s="210" t="str">
        <f t="shared" si="4"/>
        <v/>
      </c>
      <c r="G85" s="211">
        <f t="shared" si="5"/>
        <v>0</v>
      </c>
    </row>
    <row r="86" spans="1:7" x14ac:dyDescent="0.2">
      <c r="A86" s="207"/>
      <c r="B86" s="206" t="e">
        <f>#N/A</f>
        <v>#N/A</v>
      </c>
      <c r="C86" s="207"/>
      <c r="D86" s="208"/>
      <c r="E86" s="209" t="str">
        <f t="shared" si="3"/>
        <v/>
      </c>
      <c r="F86" s="210" t="str">
        <f t="shared" si="4"/>
        <v/>
      </c>
      <c r="G86" s="211">
        <f t="shared" si="5"/>
        <v>0</v>
      </c>
    </row>
    <row r="87" spans="1:7" x14ac:dyDescent="0.2">
      <c r="A87" s="207"/>
      <c r="B87" s="206" t="e">
        <f>#N/A</f>
        <v>#N/A</v>
      </c>
      <c r="C87" s="207"/>
      <c r="D87" s="208"/>
      <c r="E87" s="209" t="str">
        <f t="shared" si="3"/>
        <v/>
      </c>
      <c r="F87" s="210" t="str">
        <f t="shared" si="4"/>
        <v/>
      </c>
      <c r="G87" s="211">
        <f t="shared" si="5"/>
        <v>0</v>
      </c>
    </row>
    <row r="88" spans="1:7" x14ac:dyDescent="0.2">
      <c r="A88" s="207"/>
      <c r="B88" s="206" t="e">
        <f>#N/A</f>
        <v>#N/A</v>
      </c>
      <c r="C88" s="207"/>
      <c r="D88" s="208"/>
      <c r="E88" s="209" t="str">
        <f t="shared" si="3"/>
        <v/>
      </c>
      <c r="F88" s="210" t="str">
        <f t="shared" si="4"/>
        <v/>
      </c>
      <c r="G88" s="211">
        <f t="shared" si="5"/>
        <v>0</v>
      </c>
    </row>
    <row r="89" spans="1:7" x14ac:dyDescent="0.2">
      <c r="A89" s="207"/>
      <c r="B89" s="206" t="e">
        <f>#N/A</f>
        <v>#N/A</v>
      </c>
      <c r="C89" s="207"/>
      <c r="D89" s="208"/>
      <c r="E89" s="209" t="str">
        <f t="shared" si="3"/>
        <v/>
      </c>
      <c r="F89" s="210" t="str">
        <f t="shared" si="4"/>
        <v/>
      </c>
      <c r="G89" s="211">
        <f t="shared" si="5"/>
        <v>0</v>
      </c>
    </row>
    <row r="90" spans="1:7" x14ac:dyDescent="0.2">
      <c r="A90" s="207"/>
      <c r="B90" s="206" t="e">
        <f>#N/A</f>
        <v>#N/A</v>
      </c>
      <c r="C90" s="207"/>
      <c r="D90" s="208"/>
      <c r="E90" s="209" t="str">
        <f t="shared" si="3"/>
        <v/>
      </c>
      <c r="F90" s="210" t="str">
        <f t="shared" si="4"/>
        <v/>
      </c>
      <c r="G90" s="211">
        <f t="shared" si="5"/>
        <v>0</v>
      </c>
    </row>
    <row r="91" spans="1:7" x14ac:dyDescent="0.2">
      <c r="A91" s="207"/>
      <c r="B91" s="206" t="e">
        <f>#N/A</f>
        <v>#N/A</v>
      </c>
      <c r="C91" s="207"/>
      <c r="D91" s="208"/>
      <c r="E91" s="209" t="str">
        <f t="shared" si="3"/>
        <v/>
      </c>
      <c r="F91" s="210" t="str">
        <f t="shared" si="4"/>
        <v/>
      </c>
      <c r="G91" s="211">
        <f t="shared" si="5"/>
        <v>0</v>
      </c>
    </row>
    <row r="92" spans="1:7" x14ac:dyDescent="0.2">
      <c r="A92" s="207"/>
      <c r="B92" s="206" t="e">
        <f>#N/A</f>
        <v>#N/A</v>
      </c>
      <c r="C92" s="207"/>
      <c r="D92" s="208"/>
      <c r="E92" s="209" t="str">
        <f t="shared" si="3"/>
        <v/>
      </c>
      <c r="F92" s="210" t="str">
        <f t="shared" si="4"/>
        <v/>
      </c>
      <c r="G92" s="211">
        <f t="shared" si="5"/>
        <v>0</v>
      </c>
    </row>
    <row r="93" spans="1:7" x14ac:dyDescent="0.2">
      <c r="A93" s="207"/>
      <c r="B93" s="206" t="e">
        <f>#N/A</f>
        <v>#N/A</v>
      </c>
      <c r="C93" s="207"/>
      <c r="D93" s="208"/>
      <c r="E93" s="209" t="str">
        <f t="shared" si="3"/>
        <v/>
      </c>
      <c r="F93" s="210" t="str">
        <f t="shared" si="4"/>
        <v/>
      </c>
      <c r="G93" s="211">
        <f t="shared" si="5"/>
        <v>0</v>
      </c>
    </row>
    <row r="94" spans="1:7" x14ac:dyDescent="0.2">
      <c r="A94" s="207"/>
      <c r="B94" s="206" t="e">
        <f>#N/A</f>
        <v>#N/A</v>
      </c>
      <c r="C94" s="207"/>
      <c r="D94" s="208"/>
      <c r="E94" s="209" t="str">
        <f t="shared" si="3"/>
        <v/>
      </c>
      <c r="F94" s="210" t="str">
        <f t="shared" si="4"/>
        <v/>
      </c>
      <c r="G94" s="211">
        <f t="shared" si="5"/>
        <v>0</v>
      </c>
    </row>
    <row r="95" spans="1:7" x14ac:dyDescent="0.2">
      <c r="A95" s="207"/>
      <c r="B95" s="206" t="e">
        <f>#N/A</f>
        <v>#N/A</v>
      </c>
      <c r="C95" s="207"/>
      <c r="D95" s="208"/>
      <c r="E95" s="209" t="str">
        <f t="shared" si="3"/>
        <v/>
      </c>
      <c r="F95" s="210" t="str">
        <f t="shared" si="4"/>
        <v/>
      </c>
      <c r="G95" s="211">
        <f t="shared" si="5"/>
        <v>0</v>
      </c>
    </row>
    <row r="96" spans="1:7" x14ac:dyDescent="0.2">
      <c r="A96" s="207"/>
      <c r="B96" s="206" t="e">
        <f>#N/A</f>
        <v>#N/A</v>
      </c>
      <c r="C96" s="207"/>
      <c r="D96" s="208"/>
      <c r="E96" s="209" t="str">
        <f t="shared" si="3"/>
        <v/>
      </c>
      <c r="F96" s="210" t="str">
        <f t="shared" si="4"/>
        <v/>
      </c>
      <c r="G96" s="211">
        <f t="shared" si="5"/>
        <v>0</v>
      </c>
    </row>
    <row r="97" spans="1:7" x14ac:dyDescent="0.2">
      <c r="A97" s="207"/>
      <c r="B97" s="206" t="e">
        <f>#N/A</f>
        <v>#N/A</v>
      </c>
      <c r="C97" s="207"/>
      <c r="D97" s="208"/>
      <c r="E97" s="209" t="str">
        <f t="shared" si="3"/>
        <v/>
      </c>
      <c r="F97" s="210" t="str">
        <f t="shared" si="4"/>
        <v/>
      </c>
      <c r="G97" s="211">
        <f t="shared" si="5"/>
        <v>0</v>
      </c>
    </row>
    <row r="98" spans="1:7" x14ac:dyDescent="0.2">
      <c r="A98" s="207"/>
      <c r="B98" s="206" t="e">
        <f>#N/A</f>
        <v>#N/A</v>
      </c>
      <c r="C98" s="207"/>
      <c r="D98" s="208"/>
      <c r="E98" s="209" t="str">
        <f t="shared" si="3"/>
        <v/>
      </c>
      <c r="F98" s="210" t="str">
        <f t="shared" si="4"/>
        <v/>
      </c>
      <c r="G98" s="211">
        <f t="shared" si="5"/>
        <v>0</v>
      </c>
    </row>
    <row r="99" spans="1:7" x14ac:dyDescent="0.2">
      <c r="A99" s="207"/>
      <c r="B99" s="206" t="e">
        <f>#N/A</f>
        <v>#N/A</v>
      </c>
      <c r="C99" s="207"/>
      <c r="D99" s="208"/>
      <c r="E99" s="209" t="str">
        <f t="shared" si="3"/>
        <v/>
      </c>
      <c r="F99" s="210" t="str">
        <f t="shared" si="4"/>
        <v/>
      </c>
      <c r="G99" s="211">
        <f t="shared" si="5"/>
        <v>0</v>
      </c>
    </row>
    <row r="100" spans="1:7" x14ac:dyDescent="0.2">
      <c r="A100" s="207"/>
      <c r="B100" s="206" t="e">
        <f>#N/A</f>
        <v>#N/A</v>
      </c>
      <c r="C100" s="207"/>
      <c r="D100" s="208"/>
      <c r="E100" s="209" t="str">
        <f t="shared" si="3"/>
        <v/>
      </c>
      <c r="F100" s="210" t="str">
        <f t="shared" si="4"/>
        <v/>
      </c>
      <c r="G100" s="211">
        <f t="shared" si="5"/>
        <v>0</v>
      </c>
    </row>
    <row r="101" spans="1:7" x14ac:dyDescent="0.2">
      <c r="A101" s="207"/>
      <c r="B101" s="206" t="e">
        <f>#N/A</f>
        <v>#N/A</v>
      </c>
      <c r="C101" s="207"/>
      <c r="D101" s="208"/>
      <c r="E101" s="209" t="str">
        <f t="shared" si="3"/>
        <v/>
      </c>
      <c r="F101" s="210" t="str">
        <f t="shared" si="4"/>
        <v/>
      </c>
      <c r="G101" s="211">
        <f t="shared" si="5"/>
        <v>0</v>
      </c>
    </row>
    <row r="102" spans="1:7" x14ac:dyDescent="0.2">
      <c r="A102" s="207"/>
      <c r="B102" s="206" t="e">
        <f>#N/A</f>
        <v>#N/A</v>
      </c>
      <c r="C102" s="207"/>
      <c r="D102" s="208"/>
      <c r="E102" s="209" t="str">
        <f t="shared" si="3"/>
        <v/>
      </c>
      <c r="F102" s="210" t="str">
        <f t="shared" si="4"/>
        <v/>
      </c>
      <c r="G102" s="211">
        <f t="shared" si="5"/>
        <v>0</v>
      </c>
    </row>
    <row r="103" spans="1:7" x14ac:dyDescent="0.2">
      <c r="A103" s="207"/>
      <c r="B103" s="206" t="e">
        <f>#N/A</f>
        <v>#N/A</v>
      </c>
      <c r="C103" s="207"/>
      <c r="D103" s="208"/>
      <c r="E103" s="209" t="str">
        <f t="shared" si="3"/>
        <v/>
      </c>
      <c r="F103" s="210" t="str">
        <f t="shared" si="4"/>
        <v/>
      </c>
      <c r="G103" s="211">
        <f t="shared" si="5"/>
        <v>0</v>
      </c>
    </row>
    <row r="104" spans="1:7" x14ac:dyDescent="0.2">
      <c r="A104" s="207"/>
      <c r="B104" s="206" t="e">
        <f>#N/A</f>
        <v>#N/A</v>
      </c>
      <c r="C104" s="207"/>
      <c r="D104" s="208"/>
      <c r="E104" s="209" t="str">
        <f t="shared" si="3"/>
        <v/>
      </c>
      <c r="F104" s="210" t="str">
        <f t="shared" si="4"/>
        <v/>
      </c>
      <c r="G104" s="211">
        <f t="shared" si="5"/>
        <v>0</v>
      </c>
    </row>
    <row r="105" spans="1:7" x14ac:dyDescent="0.2">
      <c r="A105" s="207"/>
      <c r="B105" s="206" t="e">
        <f>#N/A</f>
        <v>#N/A</v>
      </c>
      <c r="C105" s="207"/>
      <c r="D105" s="208"/>
      <c r="E105" s="209" t="str">
        <f t="shared" si="3"/>
        <v/>
      </c>
      <c r="F105" s="210" t="str">
        <f t="shared" si="4"/>
        <v/>
      </c>
      <c r="G105" s="211">
        <f t="shared" si="5"/>
        <v>0</v>
      </c>
    </row>
    <row r="106" spans="1:7" x14ac:dyDescent="0.2">
      <c r="A106" s="207"/>
      <c r="B106" s="206" t="e">
        <f>#N/A</f>
        <v>#N/A</v>
      </c>
      <c r="C106" s="207"/>
      <c r="D106" s="208"/>
      <c r="E106" s="209" t="str">
        <f t="shared" si="3"/>
        <v/>
      </c>
      <c r="F106" s="210" t="str">
        <f t="shared" si="4"/>
        <v/>
      </c>
      <c r="G106" s="211">
        <f t="shared" si="5"/>
        <v>0</v>
      </c>
    </row>
    <row r="107" spans="1:7" x14ac:dyDescent="0.2">
      <c r="A107" s="207"/>
      <c r="B107" s="206" t="e">
        <f>#N/A</f>
        <v>#N/A</v>
      </c>
      <c r="C107" s="207"/>
      <c r="D107" s="208"/>
      <c r="E107" s="209" t="str">
        <f t="shared" si="3"/>
        <v/>
      </c>
      <c r="F107" s="210" t="str">
        <f t="shared" si="4"/>
        <v/>
      </c>
      <c r="G107" s="211">
        <f t="shared" si="5"/>
        <v>0</v>
      </c>
    </row>
    <row r="108" spans="1:7" x14ac:dyDescent="0.2">
      <c r="A108" s="207"/>
      <c r="B108" s="206" t="e">
        <f>#N/A</f>
        <v>#N/A</v>
      </c>
      <c r="C108" s="207"/>
      <c r="D108" s="208"/>
      <c r="E108" s="209" t="str">
        <f t="shared" si="3"/>
        <v/>
      </c>
      <c r="F108" s="210" t="str">
        <f t="shared" si="4"/>
        <v/>
      </c>
      <c r="G108" s="211">
        <f t="shared" si="5"/>
        <v>0</v>
      </c>
    </row>
    <row r="109" spans="1:7" x14ac:dyDescent="0.2">
      <c r="A109" s="207"/>
      <c r="B109" s="206" t="e">
        <f>#N/A</f>
        <v>#N/A</v>
      </c>
      <c r="C109" s="207"/>
      <c r="D109" s="208"/>
      <c r="E109" s="209" t="str">
        <f t="shared" si="3"/>
        <v/>
      </c>
      <c r="F109" s="210" t="str">
        <f t="shared" si="4"/>
        <v/>
      </c>
      <c r="G109" s="211">
        <f t="shared" si="5"/>
        <v>0</v>
      </c>
    </row>
    <row r="110" spans="1:7" x14ac:dyDescent="0.2">
      <c r="A110" s="207"/>
      <c r="B110" s="206" t="e">
        <f>#N/A</f>
        <v>#N/A</v>
      </c>
      <c r="C110" s="207"/>
      <c r="D110" s="208"/>
      <c r="E110" s="209" t="str">
        <f t="shared" si="3"/>
        <v/>
      </c>
      <c r="F110" s="210" t="str">
        <f t="shared" si="4"/>
        <v/>
      </c>
      <c r="G110" s="211">
        <f t="shared" si="5"/>
        <v>0</v>
      </c>
    </row>
    <row r="111" spans="1:7" x14ac:dyDescent="0.2">
      <c r="A111" s="207"/>
      <c r="B111" s="206" t="e">
        <f>#N/A</f>
        <v>#N/A</v>
      </c>
      <c r="C111" s="207"/>
      <c r="D111" s="208"/>
      <c r="E111" s="209" t="str">
        <f t="shared" si="3"/>
        <v/>
      </c>
      <c r="F111" s="210" t="str">
        <f t="shared" si="4"/>
        <v/>
      </c>
      <c r="G111" s="211">
        <f t="shared" si="5"/>
        <v>0</v>
      </c>
    </row>
    <row r="112" spans="1:7" x14ac:dyDescent="0.2">
      <c r="A112" s="207"/>
      <c r="B112" s="206" t="e">
        <f>#N/A</f>
        <v>#N/A</v>
      </c>
      <c r="C112" s="207"/>
      <c r="D112" s="208"/>
      <c r="E112" s="209" t="str">
        <f t="shared" si="3"/>
        <v/>
      </c>
      <c r="F112" s="210" t="str">
        <f t="shared" si="4"/>
        <v/>
      </c>
      <c r="G112" s="211">
        <f t="shared" si="5"/>
        <v>0</v>
      </c>
    </row>
    <row r="113" spans="1:7" x14ac:dyDescent="0.2">
      <c r="A113" s="207"/>
      <c r="B113" s="206" t="e">
        <f>#N/A</f>
        <v>#N/A</v>
      </c>
      <c r="C113" s="207"/>
      <c r="D113" s="208"/>
      <c r="E113" s="209" t="str">
        <f t="shared" si="3"/>
        <v/>
      </c>
      <c r="F113" s="210" t="str">
        <f t="shared" si="4"/>
        <v/>
      </c>
      <c r="G113" s="211">
        <f t="shared" si="5"/>
        <v>0</v>
      </c>
    </row>
    <row r="114" spans="1:7" x14ac:dyDescent="0.2">
      <c r="A114" s="207"/>
      <c r="B114" s="206" t="e">
        <f>#N/A</f>
        <v>#N/A</v>
      </c>
      <c r="C114" s="207"/>
      <c r="D114" s="208"/>
      <c r="E114" s="209" t="str">
        <f t="shared" si="3"/>
        <v/>
      </c>
      <c r="F114" s="210" t="str">
        <f t="shared" si="4"/>
        <v/>
      </c>
      <c r="G114" s="211">
        <f t="shared" si="5"/>
        <v>0</v>
      </c>
    </row>
    <row r="115" spans="1:7" x14ac:dyDescent="0.2">
      <c r="A115" s="207"/>
      <c r="B115" s="206" t="e">
        <f>#N/A</f>
        <v>#N/A</v>
      </c>
      <c r="C115" s="207"/>
      <c r="D115" s="208"/>
      <c r="E115" s="209" t="str">
        <f t="shared" si="3"/>
        <v/>
      </c>
      <c r="F115" s="210" t="str">
        <f t="shared" si="4"/>
        <v/>
      </c>
      <c r="G115" s="211">
        <f t="shared" si="5"/>
        <v>0</v>
      </c>
    </row>
    <row r="116" spans="1:7" x14ac:dyDescent="0.2">
      <c r="A116" s="207"/>
      <c r="B116" s="206" t="e">
        <f>#N/A</f>
        <v>#N/A</v>
      </c>
      <c r="C116" s="207"/>
      <c r="D116" s="208"/>
      <c r="E116" s="209" t="str">
        <f t="shared" si="3"/>
        <v/>
      </c>
      <c r="F116" s="210" t="str">
        <f t="shared" si="4"/>
        <v/>
      </c>
      <c r="G116" s="211">
        <f t="shared" si="5"/>
        <v>0</v>
      </c>
    </row>
    <row r="117" spans="1:7" x14ac:dyDescent="0.2">
      <c r="A117" s="207"/>
      <c r="B117" s="206" t="e">
        <f>#N/A</f>
        <v>#N/A</v>
      </c>
      <c r="C117" s="207"/>
      <c r="D117" s="208"/>
      <c r="E117" s="209" t="str">
        <f t="shared" si="3"/>
        <v/>
      </c>
      <c r="F117" s="210" t="str">
        <f t="shared" si="4"/>
        <v/>
      </c>
      <c r="G117" s="211">
        <f t="shared" si="5"/>
        <v>0</v>
      </c>
    </row>
    <row r="118" spans="1:7" x14ac:dyDescent="0.2">
      <c r="A118" s="207"/>
      <c r="B118" s="206" t="e">
        <f>#N/A</f>
        <v>#N/A</v>
      </c>
      <c r="C118" s="207"/>
      <c r="D118" s="208"/>
      <c r="E118" s="209" t="str">
        <f t="shared" si="3"/>
        <v/>
      </c>
      <c r="F118" s="210" t="str">
        <f t="shared" si="4"/>
        <v/>
      </c>
      <c r="G118" s="211">
        <f t="shared" si="5"/>
        <v>0</v>
      </c>
    </row>
    <row r="119" spans="1:7" x14ac:dyDescent="0.2">
      <c r="A119" s="207"/>
      <c r="B119" s="206" t="e">
        <f>#N/A</f>
        <v>#N/A</v>
      </c>
      <c r="C119" s="207"/>
      <c r="D119" s="208"/>
      <c r="E119" s="209" t="str">
        <f t="shared" si="3"/>
        <v/>
      </c>
      <c r="F119" s="210" t="str">
        <f t="shared" si="4"/>
        <v/>
      </c>
      <c r="G119" s="211">
        <f t="shared" si="5"/>
        <v>0</v>
      </c>
    </row>
    <row r="120" spans="1:7" x14ac:dyDescent="0.2">
      <c r="A120" s="207"/>
      <c r="B120" s="206" t="e">
        <f>#N/A</f>
        <v>#N/A</v>
      </c>
      <c r="C120" s="207"/>
      <c r="D120" s="208"/>
      <c r="E120" s="209" t="str">
        <f t="shared" si="3"/>
        <v/>
      </c>
      <c r="F120" s="210" t="str">
        <f t="shared" si="4"/>
        <v/>
      </c>
      <c r="G120" s="211">
        <f t="shared" si="5"/>
        <v>0</v>
      </c>
    </row>
    <row r="121" spans="1:7" x14ac:dyDescent="0.2">
      <c r="A121" s="207"/>
      <c r="B121" s="206" t="e">
        <f>#N/A</f>
        <v>#N/A</v>
      </c>
      <c r="C121" s="207"/>
      <c r="D121" s="208"/>
      <c r="E121" s="209" t="str">
        <f t="shared" si="3"/>
        <v/>
      </c>
      <c r="F121" s="210" t="str">
        <f t="shared" si="4"/>
        <v/>
      </c>
      <c r="G121" s="211">
        <f t="shared" si="5"/>
        <v>0</v>
      </c>
    </row>
    <row r="122" spans="1:7" x14ac:dyDescent="0.2">
      <c r="A122" s="207"/>
      <c r="B122" s="206" t="e">
        <f>#N/A</f>
        <v>#N/A</v>
      </c>
      <c r="C122" s="207"/>
      <c r="D122" s="208"/>
      <c r="E122" s="209" t="str">
        <f t="shared" si="3"/>
        <v/>
      </c>
      <c r="F122" s="210" t="str">
        <f t="shared" si="4"/>
        <v/>
      </c>
      <c r="G122" s="211">
        <f t="shared" si="5"/>
        <v>0</v>
      </c>
    </row>
    <row r="123" spans="1:7" x14ac:dyDescent="0.2">
      <c r="A123" s="207"/>
      <c r="B123" s="206" t="e">
        <f>#N/A</f>
        <v>#N/A</v>
      </c>
      <c r="C123" s="207"/>
      <c r="D123" s="208"/>
      <c r="E123" s="209" t="str">
        <f t="shared" si="3"/>
        <v/>
      </c>
      <c r="F123" s="210" t="str">
        <f t="shared" si="4"/>
        <v/>
      </c>
      <c r="G123" s="211">
        <f t="shared" si="5"/>
        <v>0</v>
      </c>
    </row>
    <row r="124" spans="1:7" x14ac:dyDescent="0.2">
      <c r="A124" s="207"/>
      <c r="B124" s="206" t="e">
        <f>#N/A</f>
        <v>#N/A</v>
      </c>
      <c r="C124" s="207"/>
      <c r="D124" s="208"/>
      <c r="E124" s="209" t="str">
        <f t="shared" si="3"/>
        <v/>
      </c>
      <c r="F124" s="210" t="str">
        <f t="shared" si="4"/>
        <v/>
      </c>
      <c r="G124" s="211">
        <f t="shared" si="5"/>
        <v>0</v>
      </c>
    </row>
    <row r="125" spans="1:7" x14ac:dyDescent="0.2">
      <c r="A125" s="207"/>
      <c r="B125" s="206" t="e">
        <f>#N/A</f>
        <v>#N/A</v>
      </c>
      <c r="C125" s="207"/>
      <c r="D125" s="208"/>
      <c r="E125" s="209" t="str">
        <f t="shared" si="3"/>
        <v/>
      </c>
      <c r="F125" s="210" t="str">
        <f t="shared" si="4"/>
        <v/>
      </c>
      <c r="G125" s="211">
        <f t="shared" si="5"/>
        <v>0</v>
      </c>
    </row>
    <row r="126" spans="1:7" x14ac:dyDescent="0.2">
      <c r="A126" s="207"/>
      <c r="B126" s="206" t="e">
        <f>#N/A</f>
        <v>#N/A</v>
      </c>
      <c r="C126" s="207"/>
      <c r="D126" s="208"/>
      <c r="E126" s="209" t="str">
        <f t="shared" si="3"/>
        <v/>
      </c>
      <c r="F126" s="210" t="str">
        <f t="shared" si="4"/>
        <v/>
      </c>
      <c r="G126" s="211">
        <f t="shared" si="5"/>
        <v>0</v>
      </c>
    </row>
    <row r="127" spans="1:7" x14ac:dyDescent="0.2">
      <c r="A127" s="207"/>
      <c r="B127" s="206" t="e">
        <f>#N/A</f>
        <v>#N/A</v>
      </c>
      <c r="C127" s="207"/>
      <c r="D127" s="208"/>
      <c r="E127" s="209" t="str">
        <f t="shared" si="3"/>
        <v/>
      </c>
      <c r="F127" s="210" t="str">
        <f t="shared" si="4"/>
        <v/>
      </c>
      <c r="G127" s="211">
        <f t="shared" si="5"/>
        <v>0</v>
      </c>
    </row>
    <row r="128" spans="1:7" x14ac:dyDescent="0.2">
      <c r="A128" s="207"/>
      <c r="B128" s="206" t="e">
        <f>#N/A</f>
        <v>#N/A</v>
      </c>
      <c r="C128" s="207"/>
      <c r="D128" s="208"/>
      <c r="E128" s="209" t="str">
        <f t="shared" si="3"/>
        <v/>
      </c>
      <c r="F128" s="210" t="str">
        <f t="shared" si="4"/>
        <v/>
      </c>
      <c r="G128" s="211">
        <f t="shared" si="5"/>
        <v>0</v>
      </c>
    </row>
    <row r="129" spans="1:7" x14ac:dyDescent="0.2">
      <c r="A129" s="207"/>
      <c r="B129" s="206" t="e">
        <f>#N/A</f>
        <v>#N/A</v>
      </c>
      <c r="C129" s="207"/>
      <c r="D129" s="208"/>
      <c r="E129" s="209" t="str">
        <f t="shared" si="3"/>
        <v/>
      </c>
      <c r="F129" s="210" t="str">
        <f t="shared" si="4"/>
        <v/>
      </c>
      <c r="G129" s="211">
        <f t="shared" si="5"/>
        <v>0</v>
      </c>
    </row>
    <row r="130" spans="1:7" x14ac:dyDescent="0.2">
      <c r="A130" s="207"/>
      <c r="B130" s="206" t="e">
        <f>#N/A</f>
        <v>#N/A</v>
      </c>
      <c r="C130" s="207"/>
      <c r="D130" s="208"/>
      <c r="E130" s="209" t="str">
        <f t="shared" si="3"/>
        <v/>
      </c>
      <c r="F130" s="210" t="str">
        <f t="shared" si="4"/>
        <v/>
      </c>
      <c r="G130" s="211">
        <f t="shared" si="5"/>
        <v>0</v>
      </c>
    </row>
    <row r="131" spans="1:7" x14ac:dyDescent="0.2">
      <c r="A131" s="207"/>
      <c r="B131" s="206" t="e">
        <f>#N/A</f>
        <v>#N/A</v>
      </c>
      <c r="C131" s="207"/>
      <c r="D131" s="208"/>
      <c r="E131" s="209" t="str">
        <f t="shared" si="3"/>
        <v/>
      </c>
      <c r="F131" s="210" t="str">
        <f t="shared" si="4"/>
        <v/>
      </c>
      <c r="G131" s="211">
        <f t="shared" si="5"/>
        <v>0</v>
      </c>
    </row>
    <row r="132" spans="1:7" x14ac:dyDescent="0.2">
      <c r="A132" s="207"/>
      <c r="B132" s="206" t="e">
        <f>#N/A</f>
        <v>#N/A</v>
      </c>
      <c r="C132" s="207"/>
      <c r="D132" s="208"/>
      <c r="E132" s="209" t="str">
        <f t="shared" ref="E132:E195" si="6">IF(D132&lt;&gt;"",G132/C132/60/24,"")</f>
        <v/>
      </c>
      <c r="F132" s="210" t="str">
        <f t="shared" ref="F132:F195" si="7">IF(D132&lt;&gt;"",C132/G132*3600,"")</f>
        <v/>
      </c>
      <c r="G132" s="211">
        <f t="shared" ref="G132:G195" si="8">HOUR(D132)*3600+MINUTE(D132)*60+SECOND(D132)</f>
        <v>0</v>
      </c>
    </row>
    <row r="133" spans="1:7" x14ac:dyDescent="0.2">
      <c r="A133" s="207"/>
      <c r="B133" s="206" t="e">
        <f>#N/A</f>
        <v>#N/A</v>
      </c>
      <c r="C133" s="207"/>
      <c r="D133" s="208"/>
      <c r="E133" s="209" t="str">
        <f t="shared" si="6"/>
        <v/>
      </c>
      <c r="F133" s="210" t="str">
        <f t="shared" si="7"/>
        <v/>
      </c>
      <c r="G133" s="211">
        <f t="shared" si="8"/>
        <v>0</v>
      </c>
    </row>
    <row r="134" spans="1:7" x14ac:dyDescent="0.2">
      <c r="A134" s="207"/>
      <c r="B134" s="206" t="e">
        <f>#N/A</f>
        <v>#N/A</v>
      </c>
      <c r="C134" s="207"/>
      <c r="D134" s="208"/>
      <c r="E134" s="209" t="str">
        <f t="shared" si="6"/>
        <v/>
      </c>
      <c r="F134" s="210" t="str">
        <f t="shared" si="7"/>
        <v/>
      </c>
      <c r="G134" s="211">
        <f t="shared" si="8"/>
        <v>0</v>
      </c>
    </row>
    <row r="135" spans="1:7" x14ac:dyDescent="0.2">
      <c r="A135" s="207"/>
      <c r="B135" s="206" t="e">
        <f>#N/A</f>
        <v>#N/A</v>
      </c>
      <c r="C135" s="207"/>
      <c r="D135" s="208"/>
      <c r="E135" s="209" t="str">
        <f t="shared" si="6"/>
        <v/>
      </c>
      <c r="F135" s="210" t="str">
        <f t="shared" si="7"/>
        <v/>
      </c>
      <c r="G135" s="211">
        <f t="shared" si="8"/>
        <v>0</v>
      </c>
    </row>
    <row r="136" spans="1:7" x14ac:dyDescent="0.2">
      <c r="A136" s="207"/>
      <c r="B136" s="206" t="e">
        <f>#N/A</f>
        <v>#N/A</v>
      </c>
      <c r="C136" s="207"/>
      <c r="D136" s="208"/>
      <c r="E136" s="209" t="str">
        <f t="shared" si="6"/>
        <v/>
      </c>
      <c r="F136" s="210" t="str">
        <f t="shared" si="7"/>
        <v/>
      </c>
      <c r="G136" s="211">
        <f t="shared" si="8"/>
        <v>0</v>
      </c>
    </row>
    <row r="137" spans="1:7" x14ac:dyDescent="0.2">
      <c r="A137" s="207"/>
      <c r="B137" s="206" t="e">
        <f>#N/A</f>
        <v>#N/A</v>
      </c>
      <c r="C137" s="207"/>
      <c r="D137" s="208"/>
      <c r="E137" s="209" t="str">
        <f t="shared" si="6"/>
        <v/>
      </c>
      <c r="F137" s="210" t="str">
        <f t="shared" si="7"/>
        <v/>
      </c>
      <c r="G137" s="211">
        <f t="shared" si="8"/>
        <v>0</v>
      </c>
    </row>
    <row r="138" spans="1:7" x14ac:dyDescent="0.2">
      <c r="A138" s="207"/>
      <c r="B138" s="206" t="e">
        <f>#N/A</f>
        <v>#N/A</v>
      </c>
      <c r="C138" s="207"/>
      <c r="D138" s="208"/>
      <c r="E138" s="209" t="str">
        <f t="shared" si="6"/>
        <v/>
      </c>
      <c r="F138" s="210" t="str">
        <f t="shared" si="7"/>
        <v/>
      </c>
      <c r="G138" s="211">
        <f t="shared" si="8"/>
        <v>0</v>
      </c>
    </row>
    <row r="139" spans="1:7" x14ac:dyDescent="0.2">
      <c r="A139" s="207"/>
      <c r="B139" s="206" t="e">
        <f>#N/A</f>
        <v>#N/A</v>
      </c>
      <c r="C139" s="207"/>
      <c r="D139" s="208"/>
      <c r="E139" s="209" t="str">
        <f t="shared" si="6"/>
        <v/>
      </c>
      <c r="F139" s="210" t="str">
        <f t="shared" si="7"/>
        <v/>
      </c>
      <c r="G139" s="211">
        <f t="shared" si="8"/>
        <v>0</v>
      </c>
    </row>
    <row r="140" spans="1:7" x14ac:dyDescent="0.2">
      <c r="A140" s="207"/>
      <c r="B140" s="206" t="e">
        <f>#N/A</f>
        <v>#N/A</v>
      </c>
      <c r="C140" s="207"/>
      <c r="D140" s="208"/>
      <c r="E140" s="209" t="str">
        <f t="shared" si="6"/>
        <v/>
      </c>
      <c r="F140" s="210" t="str">
        <f t="shared" si="7"/>
        <v/>
      </c>
      <c r="G140" s="211">
        <f t="shared" si="8"/>
        <v>0</v>
      </c>
    </row>
    <row r="141" spans="1:7" x14ac:dyDescent="0.2">
      <c r="A141" s="207"/>
      <c r="B141" s="206" t="e">
        <f>#N/A</f>
        <v>#N/A</v>
      </c>
      <c r="C141" s="207"/>
      <c r="D141" s="208"/>
      <c r="E141" s="209" t="str">
        <f t="shared" si="6"/>
        <v/>
      </c>
      <c r="F141" s="210" t="str">
        <f t="shared" si="7"/>
        <v/>
      </c>
      <c r="G141" s="211">
        <f t="shared" si="8"/>
        <v>0</v>
      </c>
    </row>
    <row r="142" spans="1:7" x14ac:dyDescent="0.2">
      <c r="A142" s="207"/>
      <c r="B142" s="206" t="e">
        <f>#N/A</f>
        <v>#N/A</v>
      </c>
      <c r="C142" s="207"/>
      <c r="D142" s="208"/>
      <c r="E142" s="209" t="str">
        <f t="shared" si="6"/>
        <v/>
      </c>
      <c r="F142" s="210" t="str">
        <f t="shared" si="7"/>
        <v/>
      </c>
      <c r="G142" s="211">
        <f t="shared" si="8"/>
        <v>0</v>
      </c>
    </row>
    <row r="143" spans="1:7" x14ac:dyDescent="0.2">
      <c r="A143" s="207"/>
      <c r="B143" s="206" t="e">
        <f>#N/A</f>
        <v>#N/A</v>
      </c>
      <c r="C143" s="207"/>
      <c r="D143" s="208"/>
      <c r="E143" s="209" t="str">
        <f t="shared" si="6"/>
        <v/>
      </c>
      <c r="F143" s="210" t="str">
        <f t="shared" si="7"/>
        <v/>
      </c>
      <c r="G143" s="211">
        <f t="shared" si="8"/>
        <v>0</v>
      </c>
    </row>
    <row r="144" spans="1:7" x14ac:dyDescent="0.2">
      <c r="A144" s="207"/>
      <c r="B144" s="206" t="e">
        <f>#N/A</f>
        <v>#N/A</v>
      </c>
      <c r="C144" s="207"/>
      <c r="D144" s="208"/>
      <c r="E144" s="209" t="str">
        <f t="shared" si="6"/>
        <v/>
      </c>
      <c r="F144" s="210" t="str">
        <f t="shared" si="7"/>
        <v/>
      </c>
      <c r="G144" s="211">
        <f t="shared" si="8"/>
        <v>0</v>
      </c>
    </row>
    <row r="145" spans="1:7" x14ac:dyDescent="0.2">
      <c r="A145" s="207"/>
      <c r="B145" s="206" t="e">
        <f>#N/A</f>
        <v>#N/A</v>
      </c>
      <c r="C145" s="207"/>
      <c r="D145" s="208"/>
      <c r="E145" s="209" t="str">
        <f t="shared" si="6"/>
        <v/>
      </c>
      <c r="F145" s="210" t="str">
        <f t="shared" si="7"/>
        <v/>
      </c>
      <c r="G145" s="211">
        <f t="shared" si="8"/>
        <v>0</v>
      </c>
    </row>
    <row r="146" spans="1:7" x14ac:dyDescent="0.2">
      <c r="A146" s="207"/>
      <c r="B146" s="206" t="e">
        <f>#N/A</f>
        <v>#N/A</v>
      </c>
      <c r="C146" s="207"/>
      <c r="D146" s="208"/>
      <c r="E146" s="209" t="str">
        <f t="shared" si="6"/>
        <v/>
      </c>
      <c r="F146" s="210" t="str">
        <f t="shared" si="7"/>
        <v/>
      </c>
      <c r="G146" s="211">
        <f t="shared" si="8"/>
        <v>0</v>
      </c>
    </row>
    <row r="147" spans="1:7" x14ac:dyDescent="0.2">
      <c r="A147" s="207"/>
      <c r="B147" s="206" t="e">
        <f>#N/A</f>
        <v>#N/A</v>
      </c>
      <c r="C147" s="207"/>
      <c r="D147" s="208"/>
      <c r="E147" s="209" t="str">
        <f t="shared" si="6"/>
        <v/>
      </c>
      <c r="F147" s="210" t="str">
        <f t="shared" si="7"/>
        <v/>
      </c>
      <c r="G147" s="211">
        <f t="shared" si="8"/>
        <v>0</v>
      </c>
    </row>
    <row r="148" spans="1:7" x14ac:dyDescent="0.2">
      <c r="A148" s="207"/>
      <c r="B148" s="206" t="e">
        <f>#N/A</f>
        <v>#N/A</v>
      </c>
      <c r="C148" s="207"/>
      <c r="D148" s="208"/>
      <c r="E148" s="209" t="str">
        <f t="shared" si="6"/>
        <v/>
      </c>
      <c r="F148" s="210" t="str">
        <f t="shared" si="7"/>
        <v/>
      </c>
      <c r="G148" s="211">
        <f t="shared" si="8"/>
        <v>0</v>
      </c>
    </row>
    <row r="149" spans="1:7" x14ac:dyDescent="0.2">
      <c r="A149" s="207"/>
      <c r="B149" s="206" t="e">
        <f>#N/A</f>
        <v>#N/A</v>
      </c>
      <c r="C149" s="207"/>
      <c r="D149" s="208"/>
      <c r="E149" s="209" t="str">
        <f t="shared" si="6"/>
        <v/>
      </c>
      <c r="F149" s="210" t="str">
        <f t="shared" si="7"/>
        <v/>
      </c>
      <c r="G149" s="211">
        <f t="shared" si="8"/>
        <v>0</v>
      </c>
    </row>
    <row r="150" spans="1:7" x14ac:dyDescent="0.2">
      <c r="A150" s="207"/>
      <c r="B150" s="206" t="e">
        <f>#N/A</f>
        <v>#N/A</v>
      </c>
      <c r="C150" s="207"/>
      <c r="D150" s="208"/>
      <c r="E150" s="209" t="str">
        <f t="shared" si="6"/>
        <v/>
      </c>
      <c r="F150" s="210" t="str">
        <f t="shared" si="7"/>
        <v/>
      </c>
      <c r="G150" s="211">
        <f t="shared" si="8"/>
        <v>0</v>
      </c>
    </row>
    <row r="151" spans="1:7" x14ac:dyDescent="0.2">
      <c r="A151" s="207"/>
      <c r="B151" s="206" t="e">
        <f>#N/A</f>
        <v>#N/A</v>
      </c>
      <c r="C151" s="207"/>
      <c r="D151" s="208"/>
      <c r="E151" s="209" t="str">
        <f t="shared" si="6"/>
        <v/>
      </c>
      <c r="F151" s="210" t="str">
        <f t="shared" si="7"/>
        <v/>
      </c>
      <c r="G151" s="211">
        <f t="shared" si="8"/>
        <v>0</v>
      </c>
    </row>
    <row r="152" spans="1:7" x14ac:dyDescent="0.2">
      <c r="A152" s="207"/>
      <c r="B152" s="206" t="e">
        <f>#N/A</f>
        <v>#N/A</v>
      </c>
      <c r="C152" s="207"/>
      <c r="D152" s="208"/>
      <c r="E152" s="209" t="str">
        <f t="shared" si="6"/>
        <v/>
      </c>
      <c r="F152" s="210" t="str">
        <f t="shared" si="7"/>
        <v/>
      </c>
      <c r="G152" s="211">
        <f t="shared" si="8"/>
        <v>0</v>
      </c>
    </row>
    <row r="153" spans="1:7" x14ac:dyDescent="0.2">
      <c r="A153" s="207"/>
      <c r="B153" s="206" t="e">
        <f>#N/A</f>
        <v>#N/A</v>
      </c>
      <c r="C153" s="207"/>
      <c r="D153" s="208"/>
      <c r="E153" s="209" t="str">
        <f t="shared" si="6"/>
        <v/>
      </c>
      <c r="F153" s="210" t="str">
        <f t="shared" si="7"/>
        <v/>
      </c>
      <c r="G153" s="211">
        <f t="shared" si="8"/>
        <v>0</v>
      </c>
    </row>
    <row r="154" spans="1:7" x14ac:dyDescent="0.2">
      <c r="A154" s="207"/>
      <c r="B154" s="206" t="e">
        <f>#N/A</f>
        <v>#N/A</v>
      </c>
      <c r="C154" s="207"/>
      <c r="D154" s="208"/>
      <c r="E154" s="209" t="str">
        <f t="shared" si="6"/>
        <v/>
      </c>
      <c r="F154" s="210" t="str">
        <f t="shared" si="7"/>
        <v/>
      </c>
      <c r="G154" s="211">
        <f t="shared" si="8"/>
        <v>0</v>
      </c>
    </row>
    <row r="155" spans="1:7" x14ac:dyDescent="0.2">
      <c r="A155" s="207"/>
      <c r="B155" s="206" t="e">
        <f>#N/A</f>
        <v>#N/A</v>
      </c>
      <c r="C155" s="207"/>
      <c r="D155" s="208"/>
      <c r="E155" s="209" t="str">
        <f t="shared" si="6"/>
        <v/>
      </c>
      <c r="F155" s="210" t="str">
        <f t="shared" si="7"/>
        <v/>
      </c>
      <c r="G155" s="211">
        <f t="shared" si="8"/>
        <v>0</v>
      </c>
    </row>
    <row r="156" spans="1:7" x14ac:dyDescent="0.2">
      <c r="A156" s="207"/>
      <c r="B156" s="206" t="e">
        <f>#N/A</f>
        <v>#N/A</v>
      </c>
      <c r="C156" s="207"/>
      <c r="D156" s="208"/>
      <c r="E156" s="209" t="str">
        <f t="shared" si="6"/>
        <v/>
      </c>
      <c r="F156" s="210" t="str">
        <f t="shared" si="7"/>
        <v/>
      </c>
      <c r="G156" s="211">
        <f t="shared" si="8"/>
        <v>0</v>
      </c>
    </row>
    <row r="157" spans="1:7" x14ac:dyDescent="0.2">
      <c r="A157" s="207"/>
      <c r="B157" s="206" t="e">
        <f>#N/A</f>
        <v>#N/A</v>
      </c>
      <c r="C157" s="207"/>
      <c r="D157" s="208"/>
      <c r="E157" s="209" t="str">
        <f t="shared" si="6"/>
        <v/>
      </c>
      <c r="F157" s="210" t="str">
        <f t="shared" si="7"/>
        <v/>
      </c>
      <c r="G157" s="211">
        <f t="shared" si="8"/>
        <v>0</v>
      </c>
    </row>
    <row r="158" spans="1:7" x14ac:dyDescent="0.2">
      <c r="A158" s="207"/>
      <c r="B158" s="206" t="e">
        <f>#N/A</f>
        <v>#N/A</v>
      </c>
      <c r="C158" s="207"/>
      <c r="D158" s="208"/>
      <c r="E158" s="209" t="str">
        <f t="shared" si="6"/>
        <v/>
      </c>
      <c r="F158" s="210" t="str">
        <f t="shared" si="7"/>
        <v/>
      </c>
      <c r="G158" s="211">
        <f t="shared" si="8"/>
        <v>0</v>
      </c>
    </row>
    <row r="159" spans="1:7" x14ac:dyDescent="0.2">
      <c r="A159" s="207"/>
      <c r="B159" s="206" t="e">
        <f>#N/A</f>
        <v>#N/A</v>
      </c>
      <c r="C159" s="207"/>
      <c r="D159" s="208"/>
      <c r="E159" s="209" t="str">
        <f t="shared" si="6"/>
        <v/>
      </c>
      <c r="F159" s="210" t="str">
        <f t="shared" si="7"/>
        <v/>
      </c>
      <c r="G159" s="211">
        <f t="shared" si="8"/>
        <v>0</v>
      </c>
    </row>
    <row r="160" spans="1:7" x14ac:dyDescent="0.2">
      <c r="A160" s="207"/>
      <c r="B160" s="206" t="e">
        <f>#N/A</f>
        <v>#N/A</v>
      </c>
      <c r="C160" s="207"/>
      <c r="D160" s="208"/>
      <c r="E160" s="209" t="str">
        <f t="shared" si="6"/>
        <v/>
      </c>
      <c r="F160" s="210" t="str">
        <f t="shared" si="7"/>
        <v/>
      </c>
      <c r="G160" s="211">
        <f t="shared" si="8"/>
        <v>0</v>
      </c>
    </row>
    <row r="161" spans="1:7" x14ac:dyDescent="0.2">
      <c r="A161" s="207"/>
      <c r="B161" s="206" t="e">
        <f>#N/A</f>
        <v>#N/A</v>
      </c>
      <c r="C161" s="207"/>
      <c r="D161" s="208"/>
      <c r="E161" s="209" t="str">
        <f t="shared" si="6"/>
        <v/>
      </c>
      <c r="F161" s="210" t="str">
        <f t="shared" si="7"/>
        <v/>
      </c>
      <c r="G161" s="211">
        <f t="shared" si="8"/>
        <v>0</v>
      </c>
    </row>
    <row r="162" spans="1:7" x14ac:dyDescent="0.2">
      <c r="A162" s="207"/>
      <c r="B162" s="206" t="e">
        <f>#N/A</f>
        <v>#N/A</v>
      </c>
      <c r="C162" s="207"/>
      <c r="D162" s="208"/>
      <c r="E162" s="209" t="str">
        <f t="shared" si="6"/>
        <v/>
      </c>
      <c r="F162" s="210" t="str">
        <f t="shared" si="7"/>
        <v/>
      </c>
      <c r="G162" s="211">
        <f t="shared" si="8"/>
        <v>0</v>
      </c>
    </row>
    <row r="163" spans="1:7" x14ac:dyDescent="0.2">
      <c r="A163" s="207"/>
      <c r="B163" s="206" t="e">
        <f>#N/A</f>
        <v>#N/A</v>
      </c>
      <c r="C163" s="207"/>
      <c r="D163" s="208"/>
      <c r="E163" s="209" t="str">
        <f t="shared" si="6"/>
        <v/>
      </c>
      <c r="F163" s="210" t="str">
        <f t="shared" si="7"/>
        <v/>
      </c>
      <c r="G163" s="211">
        <f t="shared" si="8"/>
        <v>0</v>
      </c>
    </row>
    <row r="164" spans="1:7" x14ac:dyDescent="0.2">
      <c r="A164" s="207"/>
      <c r="B164" s="206" t="e">
        <f>#N/A</f>
        <v>#N/A</v>
      </c>
      <c r="C164" s="207"/>
      <c r="D164" s="208"/>
      <c r="E164" s="209" t="str">
        <f t="shared" si="6"/>
        <v/>
      </c>
      <c r="F164" s="210" t="str">
        <f t="shared" si="7"/>
        <v/>
      </c>
      <c r="G164" s="211">
        <f t="shared" si="8"/>
        <v>0</v>
      </c>
    </row>
    <row r="165" spans="1:7" x14ac:dyDescent="0.2">
      <c r="A165" s="207"/>
      <c r="B165" s="206" t="e">
        <f>#N/A</f>
        <v>#N/A</v>
      </c>
      <c r="C165" s="207"/>
      <c r="D165" s="208"/>
      <c r="E165" s="209" t="str">
        <f t="shared" si="6"/>
        <v/>
      </c>
      <c r="F165" s="210" t="str">
        <f t="shared" si="7"/>
        <v/>
      </c>
      <c r="G165" s="211">
        <f t="shared" si="8"/>
        <v>0</v>
      </c>
    </row>
    <row r="166" spans="1:7" x14ac:dyDescent="0.2">
      <c r="A166" s="207"/>
      <c r="B166" s="206" t="e">
        <f>#N/A</f>
        <v>#N/A</v>
      </c>
      <c r="C166" s="207"/>
      <c r="D166" s="208"/>
      <c r="E166" s="209" t="str">
        <f t="shared" si="6"/>
        <v/>
      </c>
      <c r="F166" s="210" t="str">
        <f t="shared" si="7"/>
        <v/>
      </c>
      <c r="G166" s="211">
        <f t="shared" si="8"/>
        <v>0</v>
      </c>
    </row>
    <row r="167" spans="1:7" x14ac:dyDescent="0.2">
      <c r="A167" s="207"/>
      <c r="B167" s="206" t="e">
        <f>#N/A</f>
        <v>#N/A</v>
      </c>
      <c r="C167" s="207"/>
      <c r="D167" s="208"/>
      <c r="E167" s="209" t="str">
        <f t="shared" si="6"/>
        <v/>
      </c>
      <c r="F167" s="210" t="str">
        <f t="shared" si="7"/>
        <v/>
      </c>
      <c r="G167" s="211">
        <f t="shared" si="8"/>
        <v>0</v>
      </c>
    </row>
    <row r="168" spans="1:7" x14ac:dyDescent="0.2">
      <c r="A168" s="207"/>
      <c r="B168" s="206" t="e">
        <f>#N/A</f>
        <v>#N/A</v>
      </c>
      <c r="C168" s="207"/>
      <c r="D168" s="208"/>
      <c r="E168" s="209" t="str">
        <f t="shared" si="6"/>
        <v/>
      </c>
      <c r="F168" s="210" t="str">
        <f t="shared" si="7"/>
        <v/>
      </c>
      <c r="G168" s="211">
        <f t="shared" si="8"/>
        <v>0</v>
      </c>
    </row>
    <row r="169" spans="1:7" x14ac:dyDescent="0.2">
      <c r="A169" s="207"/>
      <c r="B169" s="206" t="e">
        <f>#N/A</f>
        <v>#N/A</v>
      </c>
      <c r="C169" s="207"/>
      <c r="D169" s="208"/>
      <c r="E169" s="209" t="str">
        <f t="shared" si="6"/>
        <v/>
      </c>
      <c r="F169" s="210" t="str">
        <f t="shared" si="7"/>
        <v/>
      </c>
      <c r="G169" s="211">
        <f t="shared" si="8"/>
        <v>0</v>
      </c>
    </row>
    <row r="170" spans="1:7" x14ac:dyDescent="0.2">
      <c r="A170" s="207"/>
      <c r="B170" s="206" t="e">
        <f>#N/A</f>
        <v>#N/A</v>
      </c>
      <c r="C170" s="207"/>
      <c r="D170" s="208"/>
      <c r="E170" s="209" t="str">
        <f t="shared" si="6"/>
        <v/>
      </c>
      <c r="F170" s="210" t="str">
        <f t="shared" si="7"/>
        <v/>
      </c>
      <c r="G170" s="211">
        <f t="shared" si="8"/>
        <v>0</v>
      </c>
    </row>
    <row r="171" spans="1:7" x14ac:dyDescent="0.2">
      <c r="A171" s="207"/>
      <c r="B171" s="206" t="e">
        <f>#N/A</f>
        <v>#N/A</v>
      </c>
      <c r="C171" s="207"/>
      <c r="D171" s="208"/>
      <c r="E171" s="209" t="str">
        <f t="shared" si="6"/>
        <v/>
      </c>
      <c r="F171" s="210" t="str">
        <f t="shared" si="7"/>
        <v/>
      </c>
      <c r="G171" s="211">
        <f t="shared" si="8"/>
        <v>0</v>
      </c>
    </row>
    <row r="172" spans="1:7" x14ac:dyDescent="0.2">
      <c r="A172" s="207"/>
      <c r="B172" s="206" t="e">
        <f>#N/A</f>
        <v>#N/A</v>
      </c>
      <c r="C172" s="207"/>
      <c r="D172" s="208"/>
      <c r="E172" s="209" t="str">
        <f t="shared" si="6"/>
        <v/>
      </c>
      <c r="F172" s="210" t="str">
        <f t="shared" si="7"/>
        <v/>
      </c>
      <c r="G172" s="211">
        <f t="shared" si="8"/>
        <v>0</v>
      </c>
    </row>
    <row r="173" spans="1:7" x14ac:dyDescent="0.2">
      <c r="A173" s="207"/>
      <c r="B173" s="206" t="e">
        <f>#N/A</f>
        <v>#N/A</v>
      </c>
      <c r="C173" s="207"/>
      <c r="D173" s="208"/>
      <c r="E173" s="209" t="str">
        <f t="shared" si="6"/>
        <v/>
      </c>
      <c r="F173" s="210" t="str">
        <f t="shared" si="7"/>
        <v/>
      </c>
      <c r="G173" s="211">
        <f t="shared" si="8"/>
        <v>0</v>
      </c>
    </row>
    <row r="174" spans="1:7" x14ac:dyDescent="0.2">
      <c r="A174" s="207"/>
      <c r="B174" s="206" t="e">
        <f>#N/A</f>
        <v>#N/A</v>
      </c>
      <c r="C174" s="207"/>
      <c r="D174" s="208"/>
      <c r="E174" s="209" t="str">
        <f t="shared" si="6"/>
        <v/>
      </c>
      <c r="F174" s="210" t="str">
        <f t="shared" si="7"/>
        <v/>
      </c>
      <c r="G174" s="211">
        <f t="shared" si="8"/>
        <v>0</v>
      </c>
    </row>
    <row r="175" spans="1:7" x14ac:dyDescent="0.2">
      <c r="A175" s="207"/>
      <c r="B175" s="206" t="e">
        <f>#N/A</f>
        <v>#N/A</v>
      </c>
      <c r="C175" s="207"/>
      <c r="D175" s="208"/>
      <c r="E175" s="209" t="str">
        <f t="shared" si="6"/>
        <v/>
      </c>
      <c r="F175" s="210" t="str">
        <f t="shared" si="7"/>
        <v/>
      </c>
      <c r="G175" s="211">
        <f t="shared" si="8"/>
        <v>0</v>
      </c>
    </row>
    <row r="176" spans="1:7" x14ac:dyDescent="0.2">
      <c r="A176" s="207"/>
      <c r="B176" s="206" t="e">
        <f>#N/A</f>
        <v>#N/A</v>
      </c>
      <c r="C176" s="207"/>
      <c r="D176" s="208"/>
      <c r="E176" s="209" t="str">
        <f t="shared" si="6"/>
        <v/>
      </c>
      <c r="F176" s="210" t="str">
        <f t="shared" si="7"/>
        <v/>
      </c>
      <c r="G176" s="211">
        <f t="shared" si="8"/>
        <v>0</v>
      </c>
    </row>
    <row r="177" spans="1:7" x14ac:dyDescent="0.2">
      <c r="A177" s="207"/>
      <c r="B177" s="206" t="e">
        <f>#N/A</f>
        <v>#N/A</v>
      </c>
      <c r="C177" s="207"/>
      <c r="D177" s="208"/>
      <c r="E177" s="209" t="str">
        <f t="shared" si="6"/>
        <v/>
      </c>
      <c r="F177" s="210" t="str">
        <f t="shared" si="7"/>
        <v/>
      </c>
      <c r="G177" s="211">
        <f t="shared" si="8"/>
        <v>0</v>
      </c>
    </row>
    <row r="178" spans="1:7" x14ac:dyDescent="0.2">
      <c r="A178" s="207"/>
      <c r="B178" s="206" t="e">
        <f>#N/A</f>
        <v>#N/A</v>
      </c>
      <c r="C178" s="207"/>
      <c r="D178" s="208"/>
      <c r="E178" s="209" t="str">
        <f t="shared" si="6"/>
        <v/>
      </c>
      <c r="F178" s="210" t="str">
        <f t="shared" si="7"/>
        <v/>
      </c>
      <c r="G178" s="211">
        <f t="shared" si="8"/>
        <v>0</v>
      </c>
    </row>
    <row r="179" spans="1:7" x14ac:dyDescent="0.2">
      <c r="A179" s="207"/>
      <c r="B179" s="206" t="e">
        <f>#N/A</f>
        <v>#N/A</v>
      </c>
      <c r="C179" s="207"/>
      <c r="D179" s="208"/>
      <c r="E179" s="209" t="str">
        <f t="shared" si="6"/>
        <v/>
      </c>
      <c r="F179" s="210" t="str">
        <f t="shared" si="7"/>
        <v/>
      </c>
      <c r="G179" s="211">
        <f t="shared" si="8"/>
        <v>0</v>
      </c>
    </row>
    <row r="180" spans="1:7" x14ac:dyDescent="0.2">
      <c r="A180" s="207"/>
      <c r="B180" s="206" t="e">
        <f>#N/A</f>
        <v>#N/A</v>
      </c>
      <c r="C180" s="207"/>
      <c r="D180" s="208"/>
      <c r="E180" s="209" t="str">
        <f t="shared" si="6"/>
        <v/>
      </c>
      <c r="F180" s="210" t="str">
        <f t="shared" si="7"/>
        <v/>
      </c>
      <c r="G180" s="211">
        <f t="shared" si="8"/>
        <v>0</v>
      </c>
    </row>
    <row r="181" spans="1:7" x14ac:dyDescent="0.2">
      <c r="A181" s="207"/>
      <c r="B181" s="206" t="e">
        <f>#N/A</f>
        <v>#N/A</v>
      </c>
      <c r="C181" s="207"/>
      <c r="D181" s="208"/>
      <c r="E181" s="209" t="str">
        <f t="shared" si="6"/>
        <v/>
      </c>
      <c r="F181" s="210" t="str">
        <f t="shared" si="7"/>
        <v/>
      </c>
      <c r="G181" s="211">
        <f t="shared" si="8"/>
        <v>0</v>
      </c>
    </row>
    <row r="182" spans="1:7" x14ac:dyDescent="0.2">
      <c r="A182" s="207"/>
      <c r="B182" s="206" t="e">
        <f>#N/A</f>
        <v>#N/A</v>
      </c>
      <c r="C182" s="207"/>
      <c r="D182" s="208"/>
      <c r="E182" s="209" t="str">
        <f t="shared" si="6"/>
        <v/>
      </c>
      <c r="F182" s="210" t="str">
        <f t="shared" si="7"/>
        <v/>
      </c>
      <c r="G182" s="211">
        <f t="shared" si="8"/>
        <v>0</v>
      </c>
    </row>
    <row r="183" spans="1:7" x14ac:dyDescent="0.2">
      <c r="A183" s="207"/>
      <c r="B183" s="206" t="e">
        <f>#N/A</f>
        <v>#N/A</v>
      </c>
      <c r="C183" s="207"/>
      <c r="D183" s="208"/>
      <c r="E183" s="209" t="str">
        <f t="shared" si="6"/>
        <v/>
      </c>
      <c r="F183" s="210" t="str">
        <f t="shared" si="7"/>
        <v/>
      </c>
      <c r="G183" s="211">
        <f t="shared" si="8"/>
        <v>0</v>
      </c>
    </row>
    <row r="184" spans="1:7" x14ac:dyDescent="0.2">
      <c r="A184" s="207"/>
      <c r="B184" s="206" t="e">
        <f>#N/A</f>
        <v>#N/A</v>
      </c>
      <c r="C184" s="207"/>
      <c r="D184" s="208"/>
      <c r="E184" s="209" t="str">
        <f t="shared" si="6"/>
        <v/>
      </c>
      <c r="F184" s="210" t="str">
        <f t="shared" si="7"/>
        <v/>
      </c>
      <c r="G184" s="211">
        <f t="shared" si="8"/>
        <v>0</v>
      </c>
    </row>
    <row r="185" spans="1:7" x14ac:dyDescent="0.2">
      <c r="A185" s="207"/>
      <c r="B185" s="206" t="e">
        <f>#N/A</f>
        <v>#N/A</v>
      </c>
      <c r="C185" s="207"/>
      <c r="D185" s="208"/>
      <c r="E185" s="209" t="str">
        <f t="shared" si="6"/>
        <v/>
      </c>
      <c r="F185" s="210" t="str">
        <f t="shared" si="7"/>
        <v/>
      </c>
      <c r="G185" s="211">
        <f t="shared" si="8"/>
        <v>0</v>
      </c>
    </row>
    <row r="186" spans="1:7" x14ac:dyDescent="0.2">
      <c r="A186" s="207"/>
      <c r="B186" s="206" t="e">
        <f>#N/A</f>
        <v>#N/A</v>
      </c>
      <c r="C186" s="207"/>
      <c r="D186" s="208"/>
      <c r="E186" s="209" t="str">
        <f t="shared" si="6"/>
        <v/>
      </c>
      <c r="F186" s="210" t="str">
        <f t="shared" si="7"/>
        <v/>
      </c>
      <c r="G186" s="211">
        <f t="shared" si="8"/>
        <v>0</v>
      </c>
    </row>
    <row r="187" spans="1:7" x14ac:dyDescent="0.2">
      <c r="A187" s="207"/>
      <c r="B187" s="206" t="e">
        <f>#N/A</f>
        <v>#N/A</v>
      </c>
      <c r="C187" s="207"/>
      <c r="D187" s="208"/>
      <c r="E187" s="209" t="str">
        <f t="shared" si="6"/>
        <v/>
      </c>
      <c r="F187" s="210" t="str">
        <f t="shared" si="7"/>
        <v/>
      </c>
      <c r="G187" s="211">
        <f t="shared" si="8"/>
        <v>0</v>
      </c>
    </row>
    <row r="188" spans="1:7" x14ac:dyDescent="0.2">
      <c r="A188" s="207"/>
      <c r="B188" s="206" t="e">
        <f>#N/A</f>
        <v>#N/A</v>
      </c>
      <c r="C188" s="207"/>
      <c r="D188" s="208"/>
      <c r="E188" s="209" t="str">
        <f t="shared" si="6"/>
        <v/>
      </c>
      <c r="F188" s="210" t="str">
        <f t="shared" si="7"/>
        <v/>
      </c>
      <c r="G188" s="211">
        <f t="shared" si="8"/>
        <v>0</v>
      </c>
    </row>
    <row r="189" spans="1:7" x14ac:dyDescent="0.2">
      <c r="A189" s="207"/>
      <c r="B189" s="206" t="e">
        <f>#N/A</f>
        <v>#N/A</v>
      </c>
      <c r="C189" s="207"/>
      <c r="D189" s="208"/>
      <c r="E189" s="209" t="str">
        <f t="shared" si="6"/>
        <v/>
      </c>
      <c r="F189" s="210" t="str">
        <f t="shared" si="7"/>
        <v/>
      </c>
      <c r="G189" s="211">
        <f t="shared" si="8"/>
        <v>0</v>
      </c>
    </row>
    <row r="190" spans="1:7" x14ac:dyDescent="0.2">
      <c r="A190" s="207"/>
      <c r="B190" s="206" t="e">
        <f>#N/A</f>
        <v>#N/A</v>
      </c>
      <c r="C190" s="207"/>
      <c r="D190" s="208"/>
      <c r="E190" s="209" t="str">
        <f t="shared" si="6"/>
        <v/>
      </c>
      <c r="F190" s="210" t="str">
        <f t="shared" si="7"/>
        <v/>
      </c>
      <c r="G190" s="211">
        <f t="shared" si="8"/>
        <v>0</v>
      </c>
    </row>
    <row r="191" spans="1:7" x14ac:dyDescent="0.2">
      <c r="A191" s="207"/>
      <c r="B191" s="206" t="e">
        <f>#N/A</f>
        <v>#N/A</v>
      </c>
      <c r="C191" s="207"/>
      <c r="D191" s="208"/>
      <c r="E191" s="209" t="str">
        <f t="shared" si="6"/>
        <v/>
      </c>
      <c r="F191" s="210" t="str">
        <f t="shared" si="7"/>
        <v/>
      </c>
      <c r="G191" s="211">
        <f t="shared" si="8"/>
        <v>0</v>
      </c>
    </row>
    <row r="192" spans="1:7" x14ac:dyDescent="0.2">
      <c r="A192" s="207"/>
      <c r="B192" s="206" t="e">
        <f>#N/A</f>
        <v>#N/A</v>
      </c>
      <c r="C192" s="207"/>
      <c r="D192" s="208"/>
      <c r="E192" s="209" t="str">
        <f t="shared" si="6"/>
        <v/>
      </c>
      <c r="F192" s="210" t="str">
        <f t="shared" si="7"/>
        <v/>
      </c>
      <c r="G192" s="211">
        <f t="shared" si="8"/>
        <v>0</v>
      </c>
    </row>
    <row r="193" spans="1:7" x14ac:dyDescent="0.2">
      <c r="A193" s="207"/>
      <c r="B193" s="206" t="e">
        <f>#N/A</f>
        <v>#N/A</v>
      </c>
      <c r="C193" s="207"/>
      <c r="D193" s="208"/>
      <c r="E193" s="209" t="str">
        <f t="shared" si="6"/>
        <v/>
      </c>
      <c r="F193" s="210" t="str">
        <f t="shared" si="7"/>
        <v/>
      </c>
      <c r="G193" s="211">
        <f t="shared" si="8"/>
        <v>0</v>
      </c>
    </row>
    <row r="194" spans="1:7" x14ac:dyDescent="0.2">
      <c r="A194" s="207"/>
      <c r="B194" s="206" t="e">
        <f>#N/A</f>
        <v>#N/A</v>
      </c>
      <c r="C194" s="207"/>
      <c r="D194" s="208"/>
      <c r="E194" s="209" t="str">
        <f t="shared" si="6"/>
        <v/>
      </c>
      <c r="F194" s="210" t="str">
        <f t="shared" si="7"/>
        <v/>
      </c>
      <c r="G194" s="211">
        <f t="shared" si="8"/>
        <v>0</v>
      </c>
    </row>
    <row r="195" spans="1:7" x14ac:dyDescent="0.2">
      <c r="A195" s="207"/>
      <c r="B195" s="206" t="e">
        <f>#N/A</f>
        <v>#N/A</v>
      </c>
      <c r="C195" s="207"/>
      <c r="D195" s="208"/>
      <c r="E195" s="209" t="str">
        <f t="shared" si="6"/>
        <v/>
      </c>
      <c r="F195" s="210" t="str">
        <f t="shared" si="7"/>
        <v/>
      </c>
      <c r="G195" s="211">
        <f t="shared" si="8"/>
        <v>0</v>
      </c>
    </row>
    <row r="196" spans="1:7" x14ac:dyDescent="0.2">
      <c r="A196" s="207"/>
      <c r="B196" s="206" t="e">
        <f>#N/A</f>
        <v>#N/A</v>
      </c>
      <c r="C196" s="207"/>
      <c r="D196" s="208"/>
      <c r="E196" s="209" t="str">
        <f t="shared" ref="E196:E259" si="9">IF(D196&lt;&gt;"",G196/C196/60/24,"")</f>
        <v/>
      </c>
      <c r="F196" s="210" t="str">
        <f t="shared" ref="F196:F259" si="10">IF(D196&lt;&gt;"",C196/G196*3600,"")</f>
        <v/>
      </c>
      <c r="G196" s="211">
        <f t="shared" ref="G196:G204" si="11">HOUR(D196)*3600+MINUTE(D196)*60+SECOND(D196)</f>
        <v>0</v>
      </c>
    </row>
    <row r="197" spans="1:7" x14ac:dyDescent="0.2">
      <c r="A197" s="207"/>
      <c r="B197" s="206" t="e">
        <f>#N/A</f>
        <v>#N/A</v>
      </c>
      <c r="C197" s="207"/>
      <c r="D197" s="208"/>
      <c r="E197" s="209" t="str">
        <f t="shared" si="9"/>
        <v/>
      </c>
      <c r="F197" s="210" t="str">
        <f t="shared" si="10"/>
        <v/>
      </c>
      <c r="G197" s="211">
        <f t="shared" si="11"/>
        <v>0</v>
      </c>
    </row>
    <row r="198" spans="1:7" x14ac:dyDescent="0.2">
      <c r="A198" s="207"/>
      <c r="B198" s="206" t="e">
        <f>#N/A</f>
        <v>#N/A</v>
      </c>
      <c r="C198" s="207"/>
      <c r="D198" s="208"/>
      <c r="E198" s="209" t="str">
        <f t="shared" si="9"/>
        <v/>
      </c>
      <c r="F198" s="210" t="str">
        <f t="shared" si="10"/>
        <v/>
      </c>
      <c r="G198" s="211">
        <f t="shared" si="11"/>
        <v>0</v>
      </c>
    </row>
    <row r="199" spans="1:7" x14ac:dyDescent="0.2">
      <c r="A199" s="207"/>
      <c r="B199" s="206" t="e">
        <f>#N/A</f>
        <v>#N/A</v>
      </c>
      <c r="C199" s="207"/>
      <c r="D199" s="208"/>
      <c r="E199" s="209" t="str">
        <f t="shared" si="9"/>
        <v/>
      </c>
      <c r="F199" s="210" t="str">
        <f t="shared" si="10"/>
        <v/>
      </c>
      <c r="G199" s="211">
        <f t="shared" si="11"/>
        <v>0</v>
      </c>
    </row>
    <row r="200" spans="1:7" x14ac:dyDescent="0.2">
      <c r="A200" s="207"/>
      <c r="B200" s="206" t="e">
        <f>#N/A</f>
        <v>#N/A</v>
      </c>
      <c r="C200" s="207"/>
      <c r="D200" s="208"/>
      <c r="E200" s="209" t="str">
        <f t="shared" si="9"/>
        <v/>
      </c>
      <c r="F200" s="210" t="str">
        <f t="shared" si="10"/>
        <v/>
      </c>
      <c r="G200" s="211">
        <f t="shared" si="11"/>
        <v>0</v>
      </c>
    </row>
    <row r="201" spans="1:7" x14ac:dyDescent="0.2">
      <c r="A201" s="207"/>
      <c r="B201" s="206" t="e">
        <f>#N/A</f>
        <v>#N/A</v>
      </c>
      <c r="C201" s="207"/>
      <c r="D201" s="208"/>
      <c r="E201" s="209" t="str">
        <f t="shared" si="9"/>
        <v/>
      </c>
      <c r="F201" s="210" t="str">
        <f t="shared" si="10"/>
        <v/>
      </c>
      <c r="G201" s="211">
        <f t="shared" si="11"/>
        <v>0</v>
      </c>
    </row>
    <row r="202" spans="1:7" x14ac:dyDescent="0.2">
      <c r="A202" s="207"/>
      <c r="B202" s="206" t="e">
        <f>#N/A</f>
        <v>#N/A</v>
      </c>
      <c r="C202" s="207"/>
      <c r="D202" s="208"/>
      <c r="E202" s="209" t="str">
        <f t="shared" si="9"/>
        <v/>
      </c>
      <c r="F202" s="210" t="str">
        <f t="shared" si="10"/>
        <v/>
      </c>
      <c r="G202" s="211">
        <f t="shared" si="11"/>
        <v>0</v>
      </c>
    </row>
    <row r="203" spans="1:7" x14ac:dyDescent="0.2">
      <c r="A203" s="207"/>
      <c r="B203" s="206" t="e">
        <f>#N/A</f>
        <v>#N/A</v>
      </c>
      <c r="C203" s="207"/>
      <c r="D203" s="208"/>
      <c r="E203" s="209" t="str">
        <f t="shared" si="9"/>
        <v/>
      </c>
      <c r="F203" s="210" t="str">
        <f t="shared" si="10"/>
        <v/>
      </c>
      <c r="G203" s="211">
        <f t="shared" si="11"/>
        <v>0</v>
      </c>
    </row>
    <row r="204" spans="1:7" x14ac:dyDescent="0.2">
      <c r="A204" s="207"/>
      <c r="B204" s="206" t="e">
        <f>#N/A</f>
        <v>#N/A</v>
      </c>
      <c r="C204" s="207"/>
      <c r="D204" s="208"/>
      <c r="E204" s="209" t="str">
        <f t="shared" si="9"/>
        <v/>
      </c>
      <c r="F204" s="210" t="str">
        <f t="shared" si="10"/>
        <v/>
      </c>
      <c r="G204" s="211">
        <f t="shared" si="11"/>
        <v>0</v>
      </c>
    </row>
    <row r="205" spans="1:7" x14ac:dyDescent="0.2">
      <c r="A205" s="130"/>
      <c r="B205" s="130"/>
    </row>
  </sheetData>
  <sheetProtection selectLockedCells="1" selectUnlockedCells="1"/>
  <mergeCells count="1">
    <mergeCell ref="A1:F1"/>
  </mergeCell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3"/>
  <sheetViews>
    <sheetView zoomScale="120" zoomScaleNormal="120" workbookViewId="0"/>
  </sheetViews>
  <sheetFormatPr defaultColWidth="11.42578125" defaultRowHeight="12.75" customHeight="1" x14ac:dyDescent="0.2"/>
  <cols>
    <col min="1" max="1" width="22.28515625" style="14" customWidth="1"/>
    <col min="2" max="2" width="11.7109375" style="14" customWidth="1"/>
    <col min="3" max="7" width="11.42578125" style="14"/>
    <col min="8" max="11" width="12.7109375" style="14" customWidth="1"/>
    <col min="12" max="13" width="12.140625" style="14" customWidth="1"/>
    <col min="14" max="14" width="15.28515625" style="15" customWidth="1"/>
    <col min="15" max="16384" width="11.42578125" style="14"/>
  </cols>
  <sheetData>
    <row r="1" spans="1:14" ht="12.75" customHeight="1" x14ac:dyDescent="0.2">
      <c r="A1" s="217" t="s">
        <v>20</v>
      </c>
      <c r="B1" s="217"/>
      <c r="C1" s="217"/>
      <c r="D1" s="217"/>
      <c r="E1" s="217"/>
      <c r="K1" s="16"/>
      <c r="L1" s="16"/>
      <c r="M1" s="16"/>
      <c r="N1" s="17"/>
    </row>
    <row r="2" spans="1:14" ht="12.75" customHeight="1" x14ac:dyDescent="0.2">
      <c r="K2" s="18"/>
      <c r="N2" s="19"/>
    </row>
    <row r="3" spans="1:14" ht="12.75" customHeight="1" x14ac:dyDescent="0.2">
      <c r="A3" s="14" t="s">
        <v>13</v>
      </c>
      <c r="B3" s="20" t="str">
        <f>IF(BMI!B9&lt;&gt;"",BMI!B9,"")</f>
        <v/>
      </c>
      <c r="F3" s="21"/>
      <c r="G3" s="21"/>
      <c r="H3" s="21"/>
      <c r="K3"/>
      <c r="L3"/>
    </row>
    <row r="4" spans="1:14" ht="12.75" customHeight="1" x14ac:dyDescent="0.2">
      <c r="A4" s="14" t="s">
        <v>21</v>
      </c>
      <c r="B4" s="20" t="str">
        <f>IF(BMI!B7&lt;&gt;"",BMI!B7,"")</f>
        <v/>
      </c>
      <c r="G4" s="14" t="e">
        <f>495/(1.0324-0.19077*LOG(B5-B6,10)+0.15456*LOG(BMI!B6,10))-450</f>
        <v>#NUM!</v>
      </c>
      <c r="H4" s="22"/>
      <c r="K4"/>
      <c r="L4"/>
    </row>
    <row r="5" spans="1:14" ht="12.75" customHeight="1" x14ac:dyDescent="0.2">
      <c r="A5" s="14" t="s">
        <v>22</v>
      </c>
      <c r="B5" s="23"/>
      <c r="G5" s="14" t="e">
        <f>495/(1.29579-0.35004*LOG(B5+B7-B6)+0.221*LOG(BMI!B6))-450</f>
        <v>#NUM!</v>
      </c>
      <c r="K5" s="18"/>
    </row>
    <row r="6" spans="1:14" ht="12.75" customHeight="1" x14ac:dyDescent="0.2">
      <c r="A6" s="14" t="s">
        <v>23</v>
      </c>
      <c r="B6" s="23"/>
    </row>
    <row r="7" spans="1:14" ht="12.75" customHeight="1" x14ac:dyDescent="0.2">
      <c r="A7" s="14" t="s">
        <v>24</v>
      </c>
      <c r="B7" s="23"/>
    </row>
    <row r="8" spans="1:14" ht="12.75" customHeight="1" x14ac:dyDescent="0.2">
      <c r="B8" s="24"/>
      <c r="G8" s="18"/>
      <c r="H8" s="25"/>
    </row>
    <row r="9" spans="1:14" ht="12.75" customHeight="1" x14ac:dyDescent="0.2">
      <c r="G9" s="18"/>
      <c r="H9" s="25"/>
    </row>
    <row r="10" spans="1:14" ht="12.75" customHeight="1" x14ac:dyDescent="0.2">
      <c r="B10" s="14" t="s">
        <v>25</v>
      </c>
      <c r="C10" s="14" t="s">
        <v>26</v>
      </c>
    </row>
    <row r="11" spans="1:14" ht="12.75" customHeight="1" x14ac:dyDescent="0.2">
      <c r="A11" s="14" t="s">
        <v>27</v>
      </c>
      <c r="B11" s="26" t="str">
        <f>IF(B14&lt;&gt;"",B4*B13,"")</f>
        <v/>
      </c>
      <c r="C11" s="27" t="e">
        <f ca="1">B4*C13</f>
        <v>#VALUE!</v>
      </c>
    </row>
    <row r="12" spans="1:14" ht="12.75" customHeight="1" x14ac:dyDescent="0.2">
      <c r="A12" s="14" t="s">
        <v>28</v>
      </c>
      <c r="B12" s="26" t="str">
        <f>IF(B11&lt;&gt;"",B4-B11,"")</f>
        <v/>
      </c>
      <c r="C12" s="27" t="e">
        <f ca="1">B4*C14</f>
        <v>#VALUE!</v>
      </c>
    </row>
    <row r="13" spans="1:14" ht="12.75" customHeight="1" x14ac:dyDescent="0.2">
      <c r="A13" s="14" t="s">
        <v>29</v>
      </c>
      <c r="B13" s="28" t="str">
        <f>IF(B14&lt;&gt;"",1-B14,"")</f>
        <v/>
      </c>
      <c r="C13" s="28" t="e">
        <f ca="1">1-C14</f>
        <v>#VALUE!</v>
      </c>
    </row>
    <row r="14" spans="1:14" ht="12.75" customHeight="1" x14ac:dyDescent="0.2">
      <c r="A14" s="14" t="s">
        <v>30</v>
      </c>
      <c r="B14" s="28" t="str">
        <f>IF(AND(B5&lt;&gt;"", B6&lt;&gt;"", B7&lt;&gt;""),IF(B3="Maschio",G4/100,G5/100),"")</f>
        <v/>
      </c>
      <c r="C14" s="28" t="e">
        <f ca="1">((1.2*BMI!B12)+(0.23*BMI!B10)-(10.8*(IF(B3="Maschio",1,0)))-5.4)/100</f>
        <v>#VALUE!</v>
      </c>
    </row>
    <row r="17" spans="1:13" ht="12.75" customHeight="1" x14ac:dyDescent="0.2">
      <c r="B17" s="29" t="s">
        <v>31</v>
      </c>
      <c r="C17" s="29" t="s">
        <v>32</v>
      </c>
    </row>
    <row r="18" spans="1:13" ht="12.75" customHeight="1" x14ac:dyDescent="0.2">
      <c r="A18" s="16" t="s">
        <v>33</v>
      </c>
      <c r="B18" s="30" t="s">
        <v>34</v>
      </c>
      <c r="C18" s="30" t="s">
        <v>35</v>
      </c>
      <c r="H18" s="218" t="s">
        <v>36</v>
      </c>
      <c r="I18" s="218"/>
      <c r="J18" s="218"/>
      <c r="K18" s="218"/>
      <c r="L18" s="218"/>
      <c r="M18" s="218"/>
    </row>
    <row r="19" spans="1:13" ht="12.75" customHeight="1" x14ac:dyDescent="0.2">
      <c r="A19" s="16" t="s">
        <v>37</v>
      </c>
      <c r="B19" s="31" t="s">
        <v>38</v>
      </c>
      <c r="C19" s="31" t="s">
        <v>39</v>
      </c>
      <c r="H19" s="32" t="s">
        <v>40</v>
      </c>
      <c r="I19" s="32" t="s">
        <v>41</v>
      </c>
      <c r="J19" s="32" t="s">
        <v>42</v>
      </c>
      <c r="K19" s="32" t="s">
        <v>43</v>
      </c>
      <c r="L19" s="32" t="s">
        <v>44</v>
      </c>
      <c r="M19" s="32" t="s">
        <v>45</v>
      </c>
    </row>
    <row r="20" spans="1:13" ht="12.75" customHeight="1" x14ac:dyDescent="0.2">
      <c r="A20" s="16" t="s">
        <v>46</v>
      </c>
      <c r="B20" s="31" t="s">
        <v>47</v>
      </c>
      <c r="C20" s="31" t="s">
        <v>48</v>
      </c>
      <c r="H20" s="33" t="str">
        <f>IF(Previsioni!B3&lt;&gt;"",Previsioni!B3,"")</f>
        <v/>
      </c>
      <c r="I20" s="34" t="str">
        <f>IF(H20&lt;&gt;"",B5,"")</f>
        <v/>
      </c>
      <c r="J20" s="34" t="str">
        <f>IF(H20&lt;&gt;"",B7,"")</f>
        <v/>
      </c>
      <c r="K20" s="35" t="str">
        <f t="shared" ref="K20:K53" si="0">IF(J20&lt;&gt;"",I20/J20,"")</f>
        <v/>
      </c>
      <c r="L20" s="35" t="str">
        <f t="shared" ref="L20:L53" si="1">IF(K20&lt;&gt;"",IF($B$3="Maschio",J20*0.9,J20*0.7),"")</f>
        <v/>
      </c>
      <c r="M20" s="35" t="str">
        <f t="shared" ref="M20:M53" si="2">IF(K20&lt;&gt;"",I20-L20,"")</f>
        <v/>
      </c>
    </row>
    <row r="21" spans="1:13" ht="12.75" customHeight="1" x14ac:dyDescent="0.2">
      <c r="A21" s="16" t="s">
        <v>19</v>
      </c>
      <c r="B21" s="36" t="s">
        <v>49</v>
      </c>
      <c r="C21" s="36" t="s">
        <v>50</v>
      </c>
      <c r="H21" s="34"/>
      <c r="I21" s="34"/>
      <c r="J21" s="34"/>
      <c r="K21" s="35" t="str">
        <f t="shared" si="0"/>
        <v/>
      </c>
      <c r="L21" s="35" t="str">
        <f t="shared" si="1"/>
        <v/>
      </c>
      <c r="M21" s="35" t="str">
        <f t="shared" si="2"/>
        <v/>
      </c>
    </row>
    <row r="22" spans="1:13" ht="12.75" customHeight="1" x14ac:dyDescent="0.2">
      <c r="A22" s="16" t="s">
        <v>51</v>
      </c>
      <c r="B22" s="37" t="s">
        <v>52</v>
      </c>
      <c r="C22" s="37" t="s">
        <v>53</v>
      </c>
      <c r="H22" s="34"/>
      <c r="I22" s="34"/>
      <c r="J22" s="34"/>
      <c r="K22" s="35" t="str">
        <f t="shared" si="0"/>
        <v/>
      </c>
      <c r="L22" s="35" t="str">
        <f t="shared" si="1"/>
        <v/>
      </c>
      <c r="M22" s="35" t="str">
        <f t="shared" si="2"/>
        <v/>
      </c>
    </row>
    <row r="23" spans="1:13" ht="12.75" customHeight="1" x14ac:dyDescent="0.2">
      <c r="A23" s="21"/>
      <c r="B23" s="21"/>
      <c r="C23" s="21"/>
      <c r="H23" s="34"/>
      <c r="I23" s="34"/>
      <c r="J23" s="34"/>
      <c r="K23" s="35" t="str">
        <f t="shared" si="0"/>
        <v/>
      </c>
      <c r="L23" s="35" t="str">
        <f t="shared" si="1"/>
        <v/>
      </c>
      <c r="M23" s="35" t="str">
        <f t="shared" si="2"/>
        <v/>
      </c>
    </row>
    <row r="24" spans="1:13" ht="12.75" customHeight="1" x14ac:dyDescent="0.2">
      <c r="A24" s="219" t="s">
        <v>54</v>
      </c>
      <c r="B24" s="219"/>
      <c r="C24" s="219"/>
      <c r="D24" s="219"/>
      <c r="E24" s="219"/>
      <c r="H24" s="34"/>
      <c r="I24" s="34"/>
      <c r="J24" s="34"/>
      <c r="K24" s="35" t="str">
        <f t="shared" si="0"/>
        <v/>
      </c>
      <c r="L24" s="35" t="str">
        <f t="shared" si="1"/>
        <v/>
      </c>
      <c r="M24" s="35" t="str">
        <f t="shared" si="2"/>
        <v/>
      </c>
    </row>
    <row r="25" spans="1:13" ht="12.75" customHeight="1" x14ac:dyDescent="0.2">
      <c r="A25" s="21" t="s">
        <v>22</v>
      </c>
      <c r="B25" s="20">
        <f>B5</f>
        <v>0</v>
      </c>
      <c r="C25" s="21"/>
      <c r="D25" s="219" t="s">
        <v>55</v>
      </c>
      <c r="E25" s="219"/>
      <c r="H25" s="34"/>
      <c r="I25" s="34"/>
      <c r="J25" s="34"/>
      <c r="K25" s="35" t="str">
        <f t="shared" si="0"/>
        <v/>
      </c>
      <c r="L25" s="35" t="str">
        <f t="shared" si="1"/>
        <v/>
      </c>
      <c r="M25" s="35" t="str">
        <f t="shared" si="2"/>
        <v/>
      </c>
    </row>
    <row r="26" spans="1:13" ht="12.75" customHeight="1" x14ac:dyDescent="0.2">
      <c r="A26" s="21" t="s">
        <v>24</v>
      </c>
      <c r="B26" s="20">
        <f>B7</f>
        <v>0</v>
      </c>
      <c r="C26" s="21"/>
      <c r="D26" s="14" t="s">
        <v>56</v>
      </c>
      <c r="E26" s="14" t="s">
        <v>57</v>
      </c>
      <c r="H26" s="34"/>
      <c r="I26" s="34"/>
      <c r="J26" s="34"/>
      <c r="K26" s="35" t="str">
        <f t="shared" si="0"/>
        <v/>
      </c>
      <c r="L26" s="35" t="str">
        <f t="shared" si="1"/>
        <v/>
      </c>
      <c r="M26" s="35" t="str">
        <f t="shared" si="2"/>
        <v/>
      </c>
    </row>
    <row r="27" spans="1:13" ht="12.75" customHeight="1" x14ac:dyDescent="0.2">
      <c r="A27" s="21" t="s">
        <v>58</v>
      </c>
      <c r="B27" s="20" t="e">
        <f>B25/B26</f>
        <v>#DIV/0!</v>
      </c>
      <c r="C27" s="21"/>
      <c r="D27" s="14" t="s">
        <v>59</v>
      </c>
      <c r="E27" s="14" t="s">
        <v>60</v>
      </c>
      <c r="H27" s="34"/>
      <c r="I27" s="34"/>
      <c r="J27" s="34"/>
      <c r="K27" s="35" t="str">
        <f t="shared" si="0"/>
        <v/>
      </c>
      <c r="L27" s="35" t="str">
        <f t="shared" si="1"/>
        <v/>
      </c>
      <c r="M27" s="35" t="str">
        <f t="shared" si="2"/>
        <v/>
      </c>
    </row>
    <row r="28" spans="1:13" ht="12.75" customHeight="1" x14ac:dyDescent="0.2">
      <c r="A28" s="38"/>
      <c r="B28" s="38"/>
      <c r="H28" s="34"/>
      <c r="I28" s="34"/>
      <c r="J28" s="34"/>
      <c r="K28" s="35" t="str">
        <f t="shared" si="0"/>
        <v/>
      </c>
      <c r="L28" s="35" t="str">
        <f t="shared" si="1"/>
        <v/>
      </c>
      <c r="M28" s="35" t="str">
        <f t="shared" si="2"/>
        <v/>
      </c>
    </row>
    <row r="29" spans="1:13" ht="12.75" customHeight="1" x14ac:dyDescent="0.2">
      <c r="A29" s="38" t="s">
        <v>61</v>
      </c>
      <c r="B29" s="20">
        <f>IF(B3="Maschio",B26*0.9,B26*0.7)</f>
        <v>0</v>
      </c>
      <c r="H29" s="34"/>
      <c r="I29" s="34"/>
      <c r="J29" s="34"/>
      <c r="K29" s="35" t="str">
        <f t="shared" si="0"/>
        <v/>
      </c>
      <c r="L29" s="35" t="str">
        <f t="shared" si="1"/>
        <v/>
      </c>
      <c r="M29" s="35" t="str">
        <f t="shared" si="2"/>
        <v/>
      </c>
    </row>
    <row r="30" spans="1:13" ht="12.75" customHeight="1" x14ac:dyDescent="0.2">
      <c r="A30" s="38" t="s">
        <v>62</v>
      </c>
      <c r="B30" s="20">
        <f>B5-B29</f>
        <v>0</v>
      </c>
      <c r="F30" s="39">
        <f>B30*2.38+94.42</f>
        <v>94.42</v>
      </c>
      <c r="G30" s="39">
        <f>B30*1.61+8.987</f>
        <v>8.9870000000000001</v>
      </c>
      <c r="H30" s="34"/>
      <c r="I30" s="34"/>
      <c r="J30" s="34"/>
      <c r="K30" s="35" t="str">
        <f t="shared" si="0"/>
        <v/>
      </c>
      <c r="L30" s="35" t="str">
        <f t="shared" si="1"/>
        <v/>
      </c>
      <c r="M30" s="35" t="str">
        <f t="shared" si="2"/>
        <v/>
      </c>
    </row>
    <row r="31" spans="1:13" ht="12.75" customHeight="1" x14ac:dyDescent="0.2">
      <c r="A31" s="21"/>
      <c r="B31" s="21"/>
      <c r="C31" s="21"/>
      <c r="D31" s="21"/>
      <c r="E31" s="21"/>
      <c r="F31" s="39">
        <f>B32*1.62</f>
        <v>0</v>
      </c>
      <c r="G31" s="39">
        <f>B32*0.061</f>
        <v>0</v>
      </c>
      <c r="H31" s="34"/>
      <c r="I31" s="34"/>
      <c r="J31" s="34"/>
      <c r="K31" s="35" t="str">
        <f t="shared" si="0"/>
        <v/>
      </c>
      <c r="L31" s="35" t="str">
        <f t="shared" si="1"/>
        <v/>
      </c>
      <c r="M31" s="35" t="str">
        <f t="shared" si="2"/>
        <v/>
      </c>
    </row>
    <row r="32" spans="1:13" ht="12.75" customHeight="1" x14ac:dyDescent="0.2">
      <c r="A32" s="38"/>
      <c r="B32" s="38"/>
      <c r="F32" s="39">
        <f>(F30-F31)/2.2</f>
        <v>42.918181818181814</v>
      </c>
      <c r="G32" s="39">
        <f>B33*0.124</f>
        <v>0</v>
      </c>
      <c r="H32" s="34"/>
      <c r="I32" s="34"/>
      <c r="J32" s="34"/>
      <c r="K32" s="35" t="str">
        <f t="shared" si="0"/>
        <v/>
      </c>
      <c r="L32" s="35" t="str">
        <f t="shared" si="1"/>
        <v/>
      </c>
      <c r="M32" s="35" t="str">
        <f t="shared" si="2"/>
        <v/>
      </c>
    </row>
    <row r="33" spans="1:13" ht="12.75" customHeight="1" x14ac:dyDescent="0.2">
      <c r="A33" s="38"/>
      <c r="B33" s="38"/>
      <c r="F33" s="39"/>
      <c r="G33" s="39">
        <f>B34*0.97</f>
        <v>0</v>
      </c>
      <c r="H33" s="34"/>
      <c r="I33" s="34"/>
      <c r="J33" s="34"/>
      <c r="K33" s="35" t="str">
        <f t="shared" si="0"/>
        <v/>
      </c>
      <c r="L33" s="35" t="str">
        <f t="shared" si="1"/>
        <v/>
      </c>
      <c r="M33" s="35" t="str">
        <f t="shared" si="2"/>
        <v/>
      </c>
    </row>
    <row r="34" spans="1:13" ht="12.75" customHeight="1" x14ac:dyDescent="0.2">
      <c r="A34" s="38"/>
      <c r="B34" s="38"/>
      <c r="F34" s="39"/>
      <c r="G34" s="39">
        <f>B35*0.169</f>
        <v>0</v>
      </c>
      <c r="H34" s="34"/>
      <c r="I34" s="34"/>
      <c r="J34" s="34"/>
      <c r="K34" s="35" t="str">
        <f t="shared" si="0"/>
        <v/>
      </c>
      <c r="L34" s="35" t="str">
        <f t="shared" si="1"/>
        <v/>
      </c>
      <c r="M34" s="35" t="str">
        <f t="shared" si="2"/>
        <v/>
      </c>
    </row>
    <row r="35" spans="1:13" ht="12.75" customHeight="1" x14ac:dyDescent="0.2">
      <c r="A35" s="38"/>
      <c r="B35" s="38"/>
      <c r="F35" s="39"/>
      <c r="G35" s="39">
        <f>(G30+G32-G31-G33+G34)/2.2</f>
        <v>4.085</v>
      </c>
      <c r="H35" s="34"/>
      <c r="I35" s="34"/>
      <c r="J35" s="34"/>
      <c r="K35" s="35" t="str">
        <f t="shared" si="0"/>
        <v/>
      </c>
      <c r="L35" s="35" t="str">
        <f t="shared" si="1"/>
        <v/>
      </c>
      <c r="M35" s="35" t="str">
        <f t="shared" si="2"/>
        <v/>
      </c>
    </row>
    <row r="36" spans="1:13" ht="12.75" customHeight="1" x14ac:dyDescent="0.2">
      <c r="A36" s="38"/>
      <c r="B36" s="38"/>
      <c r="G36" s="40"/>
      <c r="H36" s="34"/>
      <c r="I36" s="34"/>
      <c r="J36" s="34"/>
      <c r="K36" s="35" t="str">
        <f t="shared" si="0"/>
        <v/>
      </c>
      <c r="L36" s="35" t="str">
        <f t="shared" si="1"/>
        <v/>
      </c>
      <c r="M36" s="35" t="str">
        <f t="shared" si="2"/>
        <v/>
      </c>
    </row>
    <row r="37" spans="1:13" ht="12.75" customHeight="1" x14ac:dyDescent="0.2">
      <c r="A37" s="38"/>
      <c r="B37" s="38"/>
      <c r="G37" s="40"/>
      <c r="H37" s="34"/>
      <c r="I37" s="34"/>
      <c r="J37" s="34"/>
      <c r="K37" s="35" t="str">
        <f t="shared" si="0"/>
        <v/>
      </c>
      <c r="L37" s="35" t="str">
        <f t="shared" si="1"/>
        <v/>
      </c>
      <c r="M37" s="35" t="str">
        <f t="shared" si="2"/>
        <v/>
      </c>
    </row>
    <row r="38" spans="1:13" ht="12.75" customHeight="1" x14ac:dyDescent="0.2">
      <c r="A38" s="38"/>
      <c r="B38" s="41"/>
      <c r="G38" s="42"/>
      <c r="H38" s="34"/>
      <c r="I38" s="34"/>
      <c r="J38" s="34"/>
      <c r="K38" s="35" t="str">
        <f t="shared" si="0"/>
        <v/>
      </c>
      <c r="L38" s="35" t="str">
        <f t="shared" si="1"/>
        <v/>
      </c>
      <c r="M38" s="35" t="str">
        <f t="shared" si="2"/>
        <v/>
      </c>
    </row>
    <row r="39" spans="1:13" ht="12.75" customHeight="1" x14ac:dyDescent="0.2">
      <c r="A39" s="38"/>
      <c r="B39" s="41"/>
      <c r="H39" s="34"/>
      <c r="I39" s="34"/>
      <c r="J39" s="34"/>
      <c r="K39" s="35" t="str">
        <f t="shared" si="0"/>
        <v/>
      </c>
      <c r="L39" s="35" t="str">
        <f t="shared" si="1"/>
        <v/>
      </c>
      <c r="M39" s="35" t="str">
        <f t="shared" si="2"/>
        <v/>
      </c>
    </row>
    <row r="40" spans="1:13" ht="12.75" customHeight="1" x14ac:dyDescent="0.2">
      <c r="A40" s="38"/>
      <c r="B40" s="43"/>
      <c r="H40" s="34"/>
      <c r="I40" s="34"/>
      <c r="J40" s="34"/>
      <c r="K40" s="35" t="str">
        <f t="shared" si="0"/>
        <v/>
      </c>
      <c r="L40" s="35" t="str">
        <f t="shared" si="1"/>
        <v/>
      </c>
      <c r="M40" s="35" t="str">
        <f t="shared" si="2"/>
        <v/>
      </c>
    </row>
    <row r="41" spans="1:13" ht="12.75" customHeight="1" x14ac:dyDescent="0.2">
      <c r="A41" s="38"/>
      <c r="B41" s="43"/>
      <c r="H41" s="34"/>
      <c r="I41" s="34"/>
      <c r="J41" s="34"/>
      <c r="K41" s="35" t="str">
        <f t="shared" si="0"/>
        <v/>
      </c>
      <c r="L41" s="35" t="str">
        <f t="shared" si="1"/>
        <v/>
      </c>
      <c r="M41" s="35" t="str">
        <f t="shared" si="2"/>
        <v/>
      </c>
    </row>
    <row r="42" spans="1:13" ht="12.75" customHeight="1" x14ac:dyDescent="0.2">
      <c r="H42" s="34"/>
      <c r="I42" s="34"/>
      <c r="J42" s="34"/>
      <c r="K42" s="35" t="str">
        <f t="shared" si="0"/>
        <v/>
      </c>
      <c r="L42" s="35" t="str">
        <f t="shared" si="1"/>
        <v/>
      </c>
      <c r="M42" s="35" t="str">
        <f t="shared" si="2"/>
        <v/>
      </c>
    </row>
    <row r="43" spans="1:13" ht="12.75" customHeight="1" x14ac:dyDescent="0.2">
      <c r="H43" s="34"/>
      <c r="I43" s="34"/>
      <c r="J43" s="34"/>
      <c r="K43" s="35" t="str">
        <f t="shared" si="0"/>
        <v/>
      </c>
      <c r="L43" s="35" t="str">
        <f t="shared" si="1"/>
        <v/>
      </c>
      <c r="M43" s="35" t="str">
        <f t="shared" si="2"/>
        <v/>
      </c>
    </row>
    <row r="44" spans="1:13" ht="12.75" customHeight="1" x14ac:dyDescent="0.2">
      <c r="H44" s="34"/>
      <c r="I44" s="34"/>
      <c r="J44" s="34"/>
      <c r="K44" s="35" t="str">
        <f t="shared" si="0"/>
        <v/>
      </c>
      <c r="L44" s="35" t="str">
        <f t="shared" si="1"/>
        <v/>
      </c>
      <c r="M44" s="35" t="str">
        <f t="shared" si="2"/>
        <v/>
      </c>
    </row>
    <row r="45" spans="1:13" ht="12.75" customHeight="1" x14ac:dyDescent="0.2">
      <c r="H45" s="34"/>
      <c r="I45" s="34"/>
      <c r="J45" s="34"/>
      <c r="K45" s="35" t="str">
        <f t="shared" si="0"/>
        <v/>
      </c>
      <c r="L45" s="35" t="str">
        <f t="shared" si="1"/>
        <v/>
      </c>
      <c r="M45" s="35" t="str">
        <f t="shared" si="2"/>
        <v/>
      </c>
    </row>
    <row r="46" spans="1:13" ht="12.75" customHeight="1" x14ac:dyDescent="0.2">
      <c r="H46" s="34"/>
      <c r="I46" s="34"/>
      <c r="J46" s="34"/>
      <c r="K46" s="35" t="str">
        <f t="shared" si="0"/>
        <v/>
      </c>
      <c r="L46" s="35" t="str">
        <f t="shared" si="1"/>
        <v/>
      </c>
      <c r="M46" s="35" t="str">
        <f t="shared" si="2"/>
        <v/>
      </c>
    </row>
    <row r="47" spans="1:13" ht="12.75" customHeight="1" x14ac:dyDescent="0.2">
      <c r="H47" s="34"/>
      <c r="I47" s="34"/>
      <c r="J47" s="34"/>
      <c r="K47" s="35" t="str">
        <f t="shared" si="0"/>
        <v/>
      </c>
      <c r="L47" s="35" t="str">
        <f t="shared" si="1"/>
        <v/>
      </c>
      <c r="M47" s="35" t="str">
        <f t="shared" si="2"/>
        <v/>
      </c>
    </row>
    <row r="48" spans="1:13" ht="12.75" customHeight="1" x14ac:dyDescent="0.2">
      <c r="H48" s="34"/>
      <c r="I48" s="34"/>
      <c r="J48" s="34"/>
      <c r="K48" s="35" t="str">
        <f t="shared" si="0"/>
        <v/>
      </c>
      <c r="L48" s="35" t="str">
        <f t="shared" si="1"/>
        <v/>
      </c>
      <c r="M48" s="35" t="str">
        <f t="shared" si="2"/>
        <v/>
      </c>
    </row>
    <row r="49" spans="8:13" ht="12.75" customHeight="1" x14ac:dyDescent="0.2">
      <c r="H49" s="34"/>
      <c r="I49" s="34"/>
      <c r="J49" s="34"/>
      <c r="K49" s="35" t="str">
        <f t="shared" si="0"/>
        <v/>
      </c>
      <c r="L49" s="35" t="str">
        <f t="shared" si="1"/>
        <v/>
      </c>
      <c r="M49" s="35" t="str">
        <f t="shared" si="2"/>
        <v/>
      </c>
    </row>
    <row r="50" spans="8:13" ht="12.75" customHeight="1" x14ac:dyDescent="0.2">
      <c r="H50" s="34"/>
      <c r="I50" s="34"/>
      <c r="J50" s="34"/>
      <c r="K50" s="35" t="str">
        <f t="shared" si="0"/>
        <v/>
      </c>
      <c r="L50" s="35" t="str">
        <f t="shared" si="1"/>
        <v/>
      </c>
      <c r="M50" s="35" t="str">
        <f t="shared" si="2"/>
        <v/>
      </c>
    </row>
    <row r="51" spans="8:13" ht="12.75" customHeight="1" x14ac:dyDescent="0.2">
      <c r="H51" s="34"/>
      <c r="I51" s="34"/>
      <c r="J51" s="34"/>
      <c r="K51" s="35" t="str">
        <f t="shared" si="0"/>
        <v/>
      </c>
      <c r="L51" s="35" t="str">
        <f t="shared" si="1"/>
        <v/>
      </c>
      <c r="M51" s="35" t="str">
        <f t="shared" si="2"/>
        <v/>
      </c>
    </row>
    <row r="52" spans="8:13" ht="12.75" customHeight="1" x14ac:dyDescent="0.2">
      <c r="H52" s="34"/>
      <c r="I52" s="34"/>
      <c r="J52" s="34"/>
      <c r="K52" s="35" t="str">
        <f t="shared" si="0"/>
        <v/>
      </c>
      <c r="L52" s="35" t="str">
        <f t="shared" si="1"/>
        <v/>
      </c>
      <c r="M52" s="35" t="str">
        <f t="shared" si="2"/>
        <v/>
      </c>
    </row>
    <row r="53" spans="8:13" ht="12.75" customHeight="1" x14ac:dyDescent="0.2">
      <c r="H53" s="34"/>
      <c r="I53" s="34"/>
      <c r="J53" s="34"/>
      <c r="K53" s="35" t="str">
        <f t="shared" si="0"/>
        <v/>
      </c>
      <c r="L53" s="35" t="str">
        <f t="shared" si="1"/>
        <v/>
      </c>
      <c r="M53" s="35" t="str">
        <f t="shared" si="2"/>
        <v/>
      </c>
    </row>
  </sheetData>
  <sheetProtection selectLockedCells="1" selectUnlockedCells="1"/>
  <mergeCells count="4">
    <mergeCell ref="A1:E1"/>
    <mergeCell ref="H18:M18"/>
    <mergeCell ref="A24:E24"/>
    <mergeCell ref="D25:E25"/>
  </mergeCell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
  <sheetViews>
    <sheetView zoomScale="120" zoomScaleNormal="120" workbookViewId="0">
      <selection activeCell="A3" sqref="A3"/>
    </sheetView>
  </sheetViews>
  <sheetFormatPr defaultColWidth="11.42578125" defaultRowHeight="12.75" customHeight="1" x14ac:dyDescent="0.2"/>
  <cols>
    <col min="1" max="1" width="38" style="25" customWidth="1"/>
    <col min="2" max="2" width="9.85546875" style="25" customWidth="1"/>
    <col min="3" max="3" width="11.5703125" style="25" customWidth="1"/>
    <col min="4" max="4" width="12.42578125" style="25" customWidth="1"/>
    <col min="5" max="7" width="11.42578125" style="25"/>
    <col min="8" max="8" width="38.7109375" style="25" customWidth="1"/>
    <col min="9" max="9" width="11.42578125" style="25"/>
    <col min="10" max="10" width="24.7109375" style="25" customWidth="1"/>
    <col min="11" max="16384" width="11.42578125" style="25"/>
  </cols>
  <sheetData>
    <row r="1" spans="1:8" ht="12.75" customHeight="1" x14ac:dyDescent="0.2">
      <c r="A1" s="214" t="s">
        <v>63</v>
      </c>
      <c r="B1" s="214"/>
      <c r="C1" s="214"/>
      <c r="D1" s="214"/>
      <c r="E1" s="214"/>
    </row>
    <row r="2" spans="1:8" ht="12.75" customHeight="1" x14ac:dyDescent="0.2">
      <c r="A2" s="44"/>
      <c r="B2" s="44"/>
    </row>
    <row r="3" spans="1:8" ht="12.75" customHeight="1" x14ac:dyDescent="0.2">
      <c r="A3" s="44" t="s">
        <v>64</v>
      </c>
      <c r="B3" s="44"/>
    </row>
    <row r="4" spans="1:8" ht="12.75" customHeight="1" x14ac:dyDescent="0.2">
      <c r="A4" s="25" t="s">
        <v>65</v>
      </c>
      <c r="B4" s="45" t="str">
        <f>Massa!B3</f>
        <v/>
      </c>
    </row>
    <row r="5" spans="1:8" ht="12.75" customHeight="1" x14ac:dyDescent="0.2">
      <c r="A5" s="25" t="s">
        <v>66</v>
      </c>
      <c r="B5" s="45" t="str">
        <f>Massa!B4</f>
        <v/>
      </c>
    </row>
    <row r="6" spans="1:8" ht="12.75" customHeight="1" x14ac:dyDescent="0.2">
      <c r="A6" s="25" t="s">
        <v>67</v>
      </c>
      <c r="B6" s="45" t="str">
        <f>IF(BMI!B6&lt;&gt;"",BMI!B6,"")</f>
        <v/>
      </c>
    </row>
    <row r="7" spans="1:8" ht="12.75" customHeight="1" x14ac:dyDescent="0.2">
      <c r="A7" s="25" t="s">
        <v>68</v>
      </c>
      <c r="B7" s="45" t="str">
        <f ca="1">IF(BMI!B10&lt;&gt;"",BMI!B10,"")</f>
        <v/>
      </c>
    </row>
    <row r="9" spans="1:8" ht="12.75" customHeight="1" x14ac:dyDescent="0.2">
      <c r="C9" s="44" t="s">
        <v>69</v>
      </c>
      <c r="D9" s="44" t="s">
        <v>70</v>
      </c>
      <c r="E9" s="44" t="s">
        <v>71</v>
      </c>
      <c r="F9" s="44" t="s">
        <v>72</v>
      </c>
    </row>
    <row r="10" spans="1:8" ht="12.75" customHeight="1" x14ac:dyDescent="0.2">
      <c r="A10" s="25" t="s">
        <v>64</v>
      </c>
      <c r="C10" s="46" t="str">
        <f>IF(B4="","",IF($B$4="Maschio",$B$5*24,$B$5*24*0.85))</f>
        <v/>
      </c>
      <c r="D10" s="46" t="str">
        <f>IF(B4="","",IF($B$4="Maschio",IF($B$7&gt;59,12.3*$B$5+609,IF($B$7&gt;29,11.6*$B$5+879,IF($B$7&gt;17,15.3*$B$5+679,IF($B$7&gt;10,17.5*$B$5+651,0)))),IF($B$7&gt;59,9*$B$5+688,IF($B$7&gt;29,8.7*$B$5+829,IF($B$7&gt;17,14.7*$B$5+496,IF($B$7&gt;10,12.2*$B$5+746,0))))))</f>
        <v/>
      </c>
      <c r="E10" s="47" t="str">
        <f>IF(B4="","",IF($B$4="Maschio",66.473+(13.7156*$B$5)+(5.033*$B$6)-(6.775*$B$7),655.095+(9.5634*$B$5)+(1.849*$B$6)-(4.6756*$B$7)))</f>
        <v/>
      </c>
      <c r="F10" s="47" t="str">
        <f>IF(B4="","",IF(B4="Maschio",(10*B5)+(6.25*B6)-(5.25*B7)+5,(10*B5)+(6.25*B6)-(5*B7)-161))</f>
        <v/>
      </c>
    </row>
    <row r="11" spans="1:8" ht="12.75" customHeight="1" x14ac:dyDescent="0.2">
      <c r="A11" s="25" t="s">
        <v>73</v>
      </c>
      <c r="C11" s="48" t="str">
        <f>IF(C10&lt;&gt;"",C10/24,"")</f>
        <v/>
      </c>
      <c r="D11" s="48" t="str">
        <f>IF(D10&lt;&gt;"",D10/24,"")</f>
        <v/>
      </c>
      <c r="E11" s="48" t="str">
        <f>IF(E10&lt;&gt;"",E10/24,"")</f>
        <v/>
      </c>
      <c r="F11" s="48" t="str">
        <f>IF(F10&lt;&gt;"",F10/24,"")</f>
        <v/>
      </c>
      <c r="H11" s="49"/>
    </row>
    <row r="12" spans="1:8" ht="12.75" customHeight="1" x14ac:dyDescent="0.2">
      <c r="H12" s="49"/>
    </row>
    <row r="13" spans="1:8" ht="12.75" customHeight="1" x14ac:dyDescent="0.2">
      <c r="A13" s="50" t="s">
        <v>74</v>
      </c>
      <c r="C13" s="25" t="s">
        <v>75</v>
      </c>
      <c r="D13" s="47" t="str">
        <f>IF(E11&lt;&gt;"",E11*Massa!B13,"")</f>
        <v/>
      </c>
      <c r="E13" s="51" t="s">
        <v>76</v>
      </c>
      <c r="F13" s="47" t="e">
        <f>D13*24</f>
        <v>#VALUE!</v>
      </c>
      <c r="H13" s="49"/>
    </row>
    <row r="14" spans="1:8" ht="12.75" customHeight="1" x14ac:dyDescent="0.2">
      <c r="H14" s="49"/>
    </row>
    <row r="15" spans="1:8" ht="12.75" customHeight="1" x14ac:dyDescent="0.2">
      <c r="A15" s="44" t="s">
        <v>77</v>
      </c>
      <c r="H15" s="49"/>
    </row>
    <row r="16" spans="1:8" ht="12.75" customHeight="1" x14ac:dyDescent="0.2">
      <c r="A16" s="44" t="s">
        <v>78</v>
      </c>
      <c r="B16" s="44" t="s">
        <v>79</v>
      </c>
      <c r="D16" s="52" t="s">
        <v>80</v>
      </c>
      <c r="E16" s="52" t="s">
        <v>81</v>
      </c>
      <c r="F16" s="25" t="s">
        <v>82</v>
      </c>
    </row>
    <row r="17" spans="1:8" ht="12.75" customHeight="1" x14ac:dyDescent="0.2">
      <c r="A17" s="25" t="s">
        <v>83</v>
      </c>
      <c r="B17" s="45">
        <f t="shared" ref="B17:B25" si="0">E35</f>
        <v>8</v>
      </c>
      <c r="D17" s="52" t="e">
        <f t="shared" ref="D17:D25" si="1">B17*$D$13*F17</f>
        <v>#VALUE!</v>
      </c>
      <c r="E17" s="52" t="e">
        <f t="shared" ref="E17:E25" si="2">B17*$D$13*(F17*0.9)</f>
        <v>#VALUE!</v>
      </c>
      <c r="F17" s="25">
        <v>0.8</v>
      </c>
    </row>
    <row r="18" spans="1:8" ht="12.75" customHeight="1" x14ac:dyDescent="0.2">
      <c r="A18" s="25" t="s">
        <v>84</v>
      </c>
      <c r="B18" s="45">
        <f t="shared" si="0"/>
        <v>7</v>
      </c>
      <c r="D18" s="52" t="e">
        <f t="shared" si="1"/>
        <v>#VALUE!</v>
      </c>
      <c r="E18" s="52" t="e">
        <f t="shared" si="2"/>
        <v>#VALUE!</v>
      </c>
      <c r="F18" s="25">
        <v>1.23</v>
      </c>
    </row>
    <row r="19" spans="1:8" ht="12.75" customHeight="1" x14ac:dyDescent="0.2">
      <c r="A19" s="25" t="s">
        <v>85</v>
      </c>
      <c r="B19" s="45">
        <f t="shared" si="0"/>
        <v>8</v>
      </c>
      <c r="D19" s="52" t="e">
        <f t="shared" si="1"/>
        <v>#VALUE!</v>
      </c>
      <c r="E19" s="52" t="e">
        <f t="shared" si="2"/>
        <v>#VALUE!</v>
      </c>
      <c r="F19" s="25">
        <v>2.78</v>
      </c>
    </row>
    <row r="20" spans="1:8" ht="12.75" customHeight="1" x14ac:dyDescent="0.2">
      <c r="A20" s="25" t="s">
        <v>86</v>
      </c>
      <c r="B20" s="45">
        <f t="shared" si="0"/>
        <v>1</v>
      </c>
      <c r="D20" s="52" t="e">
        <f t="shared" si="1"/>
        <v>#VALUE!</v>
      </c>
      <c r="E20" s="52" t="e">
        <f t="shared" si="2"/>
        <v>#VALUE!</v>
      </c>
      <c r="F20" s="25">
        <v>3.7</v>
      </c>
    </row>
    <row r="21" spans="1:8" ht="12.75" customHeight="1" x14ac:dyDescent="0.2">
      <c r="A21" s="25" t="s">
        <v>87</v>
      </c>
      <c r="B21" s="45">
        <f t="shared" si="0"/>
        <v>0</v>
      </c>
      <c r="D21" s="52" t="e">
        <f t="shared" si="1"/>
        <v>#VALUE!</v>
      </c>
      <c r="E21" s="52" t="e">
        <f t="shared" si="2"/>
        <v>#VALUE!</v>
      </c>
      <c r="F21" s="25">
        <v>4.63</v>
      </c>
    </row>
    <row r="22" spans="1:8" ht="12.75" customHeight="1" x14ac:dyDescent="0.2">
      <c r="A22" s="25" t="s">
        <v>88</v>
      </c>
      <c r="B22" s="45">
        <f t="shared" si="0"/>
        <v>0</v>
      </c>
      <c r="D22" s="52" t="e">
        <f t="shared" si="1"/>
        <v>#VALUE!</v>
      </c>
      <c r="E22" s="52" t="e">
        <f t="shared" si="2"/>
        <v>#VALUE!</v>
      </c>
      <c r="F22" s="25">
        <v>5.52</v>
      </c>
    </row>
    <row r="23" spans="1:8" ht="12.75" customHeight="1" x14ac:dyDescent="0.2">
      <c r="A23" s="25" t="s">
        <v>89</v>
      </c>
      <c r="B23" s="45">
        <f t="shared" si="0"/>
        <v>0</v>
      </c>
      <c r="D23" s="52" t="e">
        <f t="shared" si="1"/>
        <v>#VALUE!</v>
      </c>
      <c r="E23" s="52" t="e">
        <f t="shared" si="2"/>
        <v>#VALUE!</v>
      </c>
      <c r="F23" s="25">
        <v>6.49</v>
      </c>
    </row>
    <row r="24" spans="1:8" ht="12.75" customHeight="1" x14ac:dyDescent="0.2">
      <c r="A24" s="25" t="s">
        <v>90</v>
      </c>
      <c r="B24" s="45">
        <f t="shared" si="0"/>
        <v>0</v>
      </c>
      <c r="D24" s="52" t="e">
        <f t="shared" si="1"/>
        <v>#VALUE!</v>
      </c>
      <c r="E24" s="52" t="e">
        <f t="shared" si="2"/>
        <v>#VALUE!</v>
      </c>
      <c r="F24" s="25">
        <v>7.4</v>
      </c>
    </row>
    <row r="25" spans="1:8" ht="12.75" customHeight="1" x14ac:dyDescent="0.2">
      <c r="A25" s="25" t="s">
        <v>91</v>
      </c>
      <c r="B25" s="45">
        <f t="shared" si="0"/>
        <v>0</v>
      </c>
      <c r="D25" s="52" t="e">
        <f t="shared" si="1"/>
        <v>#VALUE!</v>
      </c>
      <c r="E25" s="52" t="e">
        <f t="shared" si="2"/>
        <v>#VALUE!</v>
      </c>
      <c r="F25" s="25">
        <v>8.41</v>
      </c>
    </row>
    <row r="26" spans="1:8" ht="12.75" customHeight="1" x14ac:dyDescent="0.2">
      <c r="D26" s="52" t="e">
        <f>SUM(D17:D25)</f>
        <v>#VALUE!</v>
      </c>
      <c r="E26" s="52" t="e">
        <f>SUM(E17:E25)</f>
        <v>#VALUE!</v>
      </c>
    </row>
    <row r="27" spans="1:8" ht="12.75" customHeight="1" x14ac:dyDescent="0.2">
      <c r="A27" s="25" t="s">
        <v>92</v>
      </c>
      <c r="B27" s="25">
        <f>SUM(B17:B25)</f>
        <v>24</v>
      </c>
      <c r="H27" s="49"/>
    </row>
    <row r="28" spans="1:8" ht="12.75" customHeight="1" x14ac:dyDescent="0.2">
      <c r="A28" s="25" t="s">
        <v>93</v>
      </c>
      <c r="B28" s="53" t="e">
        <f>IF(B27&lt;&gt;24,"",IF(B4="Maschio",D26,E26))</f>
        <v>#VALUE!</v>
      </c>
      <c r="H28" s="49"/>
    </row>
    <row r="29" spans="1:8" ht="12.75" customHeight="1" x14ac:dyDescent="0.2">
      <c r="H29" s="49"/>
    </row>
    <row r="30" spans="1:8" ht="12.75" customHeight="1" x14ac:dyDescent="0.2">
      <c r="H30" s="49"/>
    </row>
    <row r="31" spans="1:8" ht="12.75" customHeight="1" x14ac:dyDescent="0.2">
      <c r="A31" s="44" t="s">
        <v>94</v>
      </c>
      <c r="B31" s="44" t="s">
        <v>95</v>
      </c>
      <c r="D31" s="51"/>
      <c r="E31" s="51"/>
      <c r="H31" s="49"/>
    </row>
    <row r="32" spans="1:8" ht="12.75" customHeight="1" x14ac:dyDescent="0.2">
      <c r="A32" s="54" t="s">
        <v>83</v>
      </c>
      <c r="B32" s="55" t="s">
        <v>96</v>
      </c>
      <c r="D32" s="51"/>
      <c r="E32" s="51"/>
      <c r="H32" s="49"/>
    </row>
    <row r="33" spans="1:8" ht="12.75" customHeight="1" x14ac:dyDescent="0.2">
      <c r="A33" s="54" t="s">
        <v>83</v>
      </c>
      <c r="B33" s="55" t="s">
        <v>97</v>
      </c>
      <c r="D33" s="51"/>
      <c r="E33" s="51"/>
      <c r="H33" s="49"/>
    </row>
    <row r="34" spans="1:8" ht="12.75" customHeight="1" x14ac:dyDescent="0.2">
      <c r="A34" s="54" t="s">
        <v>83</v>
      </c>
      <c r="B34" s="55" t="s">
        <v>98</v>
      </c>
      <c r="D34" s="56" t="s">
        <v>99</v>
      </c>
      <c r="E34" s="57"/>
      <c r="H34" s="49"/>
    </row>
    <row r="35" spans="1:8" ht="12.75" customHeight="1" x14ac:dyDescent="0.2">
      <c r="A35" s="54" t="s">
        <v>83</v>
      </c>
      <c r="B35" s="55" t="s">
        <v>100</v>
      </c>
      <c r="D35" s="58" t="s">
        <v>83</v>
      </c>
      <c r="E35" s="59">
        <f>COUNTIF($A$32:$A$55,"Sonno")</f>
        <v>8</v>
      </c>
      <c r="H35" s="49"/>
    </row>
    <row r="36" spans="1:8" ht="12.75" customHeight="1" x14ac:dyDescent="0.2">
      <c r="A36" s="54" t="s">
        <v>83</v>
      </c>
      <c r="B36" s="55" t="s">
        <v>101</v>
      </c>
      <c r="D36" s="58" t="s">
        <v>102</v>
      </c>
      <c r="E36" s="59">
        <f>COUNTIF($A$32:$A$55,"Attività molto leggera")</f>
        <v>7</v>
      </c>
      <c r="H36" s="49"/>
    </row>
    <row r="37" spans="1:8" ht="12.75" customHeight="1" x14ac:dyDescent="0.2">
      <c r="A37" s="54" t="s">
        <v>83</v>
      </c>
      <c r="B37" s="55" t="s">
        <v>103</v>
      </c>
      <c r="D37" s="58" t="s">
        <v>104</v>
      </c>
      <c r="E37" s="59">
        <f>COUNTIF($A$32:$A$55,"Attività leggera")</f>
        <v>8</v>
      </c>
      <c r="H37" s="49"/>
    </row>
    <row r="38" spans="1:8" ht="12.75" customHeight="1" x14ac:dyDescent="0.2">
      <c r="A38" s="54" t="s">
        <v>83</v>
      </c>
      <c r="B38" s="55" t="s">
        <v>105</v>
      </c>
      <c r="D38" s="58" t="s">
        <v>106</v>
      </c>
      <c r="E38" s="59">
        <f>COUNTIF($A$32:$A$55,"Attività moderata")</f>
        <v>1</v>
      </c>
      <c r="H38" s="49"/>
    </row>
    <row r="39" spans="1:8" ht="12.75" customHeight="1" x14ac:dyDescent="0.2">
      <c r="A39" s="54" t="s">
        <v>84</v>
      </c>
      <c r="B39" s="55" t="s">
        <v>107</v>
      </c>
      <c r="D39" s="58" t="s">
        <v>108</v>
      </c>
      <c r="E39" s="59">
        <f>COUNTIF($A$32:$A$55,"Attività intensa")</f>
        <v>0</v>
      </c>
      <c r="H39" s="49"/>
    </row>
    <row r="40" spans="1:8" ht="12.75" customHeight="1" x14ac:dyDescent="0.2">
      <c r="A40" s="54" t="s">
        <v>86</v>
      </c>
      <c r="B40" s="55" t="s">
        <v>109</v>
      </c>
      <c r="D40" s="58" t="s">
        <v>110</v>
      </c>
      <c r="E40" s="59">
        <f>COUNTIF($A$32:$A$55,"Attività molto intensa")</f>
        <v>0</v>
      </c>
      <c r="H40" s="49"/>
    </row>
    <row r="41" spans="1:8" ht="12.75" customHeight="1" x14ac:dyDescent="0.2">
      <c r="A41" s="54" t="s">
        <v>85</v>
      </c>
      <c r="B41" s="55" t="s">
        <v>111</v>
      </c>
      <c r="D41" s="58" t="s">
        <v>112</v>
      </c>
      <c r="E41" s="59">
        <f>COUNTIF($A$32:$A$55,"Sport vigorosi")</f>
        <v>0</v>
      </c>
    </row>
    <row r="42" spans="1:8" ht="12.75" customHeight="1" x14ac:dyDescent="0.2">
      <c r="A42" s="54" t="s">
        <v>85</v>
      </c>
      <c r="B42" s="55" t="s">
        <v>113</v>
      </c>
      <c r="D42" s="58" t="s">
        <v>114</v>
      </c>
      <c r="E42" s="59">
        <f>COUNTIF($A$32:$A$55,"Allenamento estremo")</f>
        <v>0</v>
      </c>
    </row>
    <row r="43" spans="1:8" ht="12.75" customHeight="1" x14ac:dyDescent="0.2">
      <c r="A43" s="54" t="s">
        <v>85</v>
      </c>
      <c r="B43" s="55" t="s">
        <v>115</v>
      </c>
      <c r="D43" s="60" t="s">
        <v>116</v>
      </c>
      <c r="E43" s="61">
        <f>COUNTIF($A$32:$A$55,"Sforzo protratto al massimo")</f>
        <v>0</v>
      </c>
    </row>
    <row r="44" spans="1:8" ht="12.75" customHeight="1" x14ac:dyDescent="0.2">
      <c r="A44" s="54" t="s">
        <v>85</v>
      </c>
      <c r="B44" s="62" t="s">
        <v>117</v>
      </c>
      <c r="D44" s="51"/>
      <c r="E44" s="51"/>
    </row>
    <row r="45" spans="1:8" ht="12.75" customHeight="1" x14ac:dyDescent="0.2">
      <c r="A45" s="54" t="s">
        <v>84</v>
      </c>
      <c r="B45" s="55" t="s">
        <v>118</v>
      </c>
    </row>
    <row r="46" spans="1:8" ht="12.75" customHeight="1" x14ac:dyDescent="0.2">
      <c r="A46" s="54" t="s">
        <v>85</v>
      </c>
      <c r="B46" s="55" t="s">
        <v>119</v>
      </c>
    </row>
    <row r="47" spans="1:8" ht="12.75" customHeight="1" x14ac:dyDescent="0.2">
      <c r="A47" s="54" t="s">
        <v>85</v>
      </c>
      <c r="B47" s="55" t="s">
        <v>120</v>
      </c>
    </row>
    <row r="48" spans="1:8" ht="12.75" customHeight="1" x14ac:dyDescent="0.2">
      <c r="A48" s="54" t="s">
        <v>85</v>
      </c>
      <c r="B48" s="55" t="s">
        <v>121</v>
      </c>
    </row>
    <row r="49" spans="1:2" ht="12.75" customHeight="1" x14ac:dyDescent="0.2">
      <c r="A49" s="54" t="s">
        <v>85</v>
      </c>
      <c r="B49" s="55" t="s">
        <v>122</v>
      </c>
    </row>
    <row r="50" spans="1:2" ht="12.75" customHeight="1" x14ac:dyDescent="0.2">
      <c r="A50" s="54" t="s">
        <v>84</v>
      </c>
      <c r="B50" s="55" t="s">
        <v>123</v>
      </c>
    </row>
    <row r="51" spans="1:2" ht="12.75" customHeight="1" x14ac:dyDescent="0.2">
      <c r="A51" s="54" t="s">
        <v>84</v>
      </c>
      <c r="B51" s="55" t="s">
        <v>124</v>
      </c>
    </row>
    <row r="52" spans="1:2" ht="12.75" customHeight="1" x14ac:dyDescent="0.2">
      <c r="A52" s="54" t="s">
        <v>84</v>
      </c>
      <c r="B52" s="55" t="s">
        <v>125</v>
      </c>
    </row>
    <row r="53" spans="1:2" ht="12.75" customHeight="1" x14ac:dyDescent="0.2">
      <c r="A53" s="54" t="s">
        <v>84</v>
      </c>
      <c r="B53" s="55" t="s">
        <v>126</v>
      </c>
    </row>
    <row r="54" spans="1:2" ht="12.75" customHeight="1" x14ac:dyDescent="0.2">
      <c r="A54" s="54" t="s">
        <v>84</v>
      </c>
      <c r="B54" s="55" t="s">
        <v>127</v>
      </c>
    </row>
    <row r="55" spans="1:2" ht="12.75" customHeight="1" x14ac:dyDescent="0.2">
      <c r="A55" s="54" t="s">
        <v>83</v>
      </c>
      <c r="B55" s="55" t="s">
        <v>128</v>
      </c>
    </row>
    <row r="56" spans="1:2" ht="12.75" customHeight="1" x14ac:dyDescent="0.2">
      <c r="A56" s="63"/>
    </row>
    <row r="57" spans="1:2" ht="12.75" customHeight="1" x14ac:dyDescent="0.2">
      <c r="A57" s="63"/>
    </row>
  </sheetData>
  <sheetProtection selectLockedCells="1" selectUnlockedCells="1"/>
  <mergeCells count="1">
    <mergeCell ref="A1:E1"/>
  </mergeCells>
  <dataValidations count="1">
    <dataValidation type="list" operator="equal" sqref="A32:A55">
      <formula1>Attività</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120" zoomScaleNormal="120" workbookViewId="0">
      <selection activeCell="B3" sqref="B3"/>
    </sheetView>
  </sheetViews>
  <sheetFormatPr defaultColWidth="11.42578125" defaultRowHeight="12.75" customHeight="1" x14ac:dyDescent="0.2"/>
  <cols>
    <col min="1" max="1" width="37.7109375" style="64" customWidth="1"/>
    <col min="2" max="2" width="12.140625" style="64" customWidth="1"/>
    <col min="3" max="5" width="11.42578125" style="64"/>
    <col min="6" max="6" width="9.5703125" style="64" customWidth="1"/>
    <col min="7" max="16384" width="11.42578125" style="64"/>
  </cols>
  <sheetData>
    <row r="1" spans="1:6" ht="12.75" customHeight="1" x14ac:dyDescent="0.2">
      <c r="A1" s="220" t="s">
        <v>129</v>
      </c>
      <c r="B1" s="220"/>
    </row>
    <row r="2" spans="1:6" ht="12.75" customHeight="1" x14ac:dyDescent="0.2">
      <c r="A2" s="65"/>
    </row>
    <row r="3" spans="1:6" ht="12.75" customHeight="1" x14ac:dyDescent="0.2">
      <c r="A3" s="64" t="s">
        <v>130</v>
      </c>
      <c r="B3" s="66"/>
      <c r="D3" s="221" t="str">
        <f>IF(B9&lt;1200,"Attenzione! È meglio evitare regimi calorici così restrittivi. Scendere sotto le 1200 calorie al giorno può essere un rischio per la salute! Scegliere una data più lontana o un obiettivo più limitato.","")</f>
        <v/>
      </c>
      <c r="E3" s="221"/>
      <c r="F3" s="221"/>
    </row>
    <row r="4" spans="1:6" ht="12.75" customHeight="1" x14ac:dyDescent="0.2">
      <c r="A4" s="64" t="s">
        <v>131</v>
      </c>
      <c r="B4" s="67"/>
      <c r="D4" s="221"/>
      <c r="E4" s="221"/>
      <c r="F4" s="221"/>
    </row>
    <row r="5" spans="1:6" ht="12.75" customHeight="1" x14ac:dyDescent="0.2">
      <c r="A5" s="49" t="s">
        <v>132</v>
      </c>
      <c r="B5" s="66"/>
      <c r="D5" s="221"/>
      <c r="E5" s="221"/>
      <c r="F5" s="221"/>
    </row>
    <row r="6" spans="1:6" ht="12.75" customHeight="1" x14ac:dyDescent="0.2">
      <c r="A6" s="64" t="s">
        <v>133</v>
      </c>
      <c r="B6" s="68">
        <f>BMI!B7</f>
        <v>0</v>
      </c>
      <c r="D6" s="221"/>
      <c r="E6" s="221"/>
      <c r="F6" s="221"/>
    </row>
    <row r="7" spans="1:6" ht="12.75" customHeight="1" x14ac:dyDescent="0.2">
      <c r="A7" s="64" t="s">
        <v>134</v>
      </c>
      <c r="B7" s="68">
        <f>B6-B4</f>
        <v>0</v>
      </c>
      <c r="D7" s="221"/>
      <c r="E7" s="221"/>
      <c r="F7" s="221"/>
    </row>
    <row r="8" spans="1:6" ht="12.75" customHeight="1" x14ac:dyDescent="0.2">
      <c r="A8" s="49" t="s">
        <v>135</v>
      </c>
      <c r="B8" s="69" t="str">
        <f ca="1">IF(B5&lt;&gt;"",ROUND(B5-NOW(),0),"")</f>
        <v/>
      </c>
      <c r="D8" s="221"/>
      <c r="E8" s="221"/>
      <c r="F8" s="221"/>
    </row>
    <row r="9" spans="1:6" ht="12.75" customHeight="1" x14ac:dyDescent="0.2">
      <c r="A9" s="64" t="s">
        <v>136</v>
      </c>
      <c r="B9" s="70" t="str">
        <f>IF(B5&lt;&gt;"",B14-((B7*7000)/B8),"")</f>
        <v/>
      </c>
      <c r="D9" s="221"/>
      <c r="E9" s="221"/>
      <c r="F9" s="221"/>
    </row>
    <row r="10" spans="1:6" ht="12.75" customHeight="1" x14ac:dyDescent="0.2">
      <c r="A10" s="2"/>
      <c r="B10" s="3"/>
    </row>
    <row r="11" spans="1:6" ht="12.75" customHeight="1" x14ac:dyDescent="0.2">
      <c r="A11" s="214" t="s">
        <v>137</v>
      </c>
      <c r="B11" s="214"/>
    </row>
    <row r="12" spans="1:6" ht="12.75" customHeight="1" x14ac:dyDescent="0.2">
      <c r="A12" s="3"/>
    </row>
    <row r="13" spans="1:6" ht="12.75" customHeight="1" x14ac:dyDescent="0.2">
      <c r="A13" s="64" t="s">
        <v>138</v>
      </c>
      <c r="B13" s="71"/>
    </row>
    <row r="14" spans="1:6" ht="15" customHeight="1" x14ac:dyDescent="0.2">
      <c r="A14" s="64" t="s">
        <v>139</v>
      </c>
      <c r="B14" s="72" t="e">
        <f>'Fabbisogno calorico'!B28</f>
        <v>#VALUE!</v>
      </c>
    </row>
    <row r="15" spans="1:6" ht="12.75" customHeight="1" x14ac:dyDescent="0.2">
      <c r="A15" s="64" t="s">
        <v>140</v>
      </c>
      <c r="B15" s="72" t="e">
        <f>B14-B13</f>
        <v>#VALUE!</v>
      </c>
    </row>
    <row r="16" spans="1:6" ht="12.75" customHeight="1" x14ac:dyDescent="0.2">
      <c r="A16" s="64" t="s">
        <v>141</v>
      </c>
      <c r="B16" s="68" t="e">
        <f>B15/7000</f>
        <v>#VALUE!</v>
      </c>
    </row>
    <row r="17" spans="1:2" ht="12.75" customHeight="1" x14ac:dyDescent="0.2">
      <c r="A17" s="64" t="s">
        <v>142</v>
      </c>
      <c r="B17" s="72" t="b">
        <f>IF(B13&lt;&gt;0,ROUND(B7*7000/B15,0))</f>
        <v>0</v>
      </c>
    </row>
    <row r="18" spans="1:2" ht="12.75" customHeight="1" x14ac:dyDescent="0.2">
      <c r="A18" s="64" t="s">
        <v>143</v>
      </c>
      <c r="B18" s="73">
        <f>B3+B17</f>
        <v>0</v>
      </c>
    </row>
    <row r="31" spans="1:2" ht="12.75" customHeight="1" x14ac:dyDescent="0.2">
      <c r="A31"/>
      <c r="B31"/>
    </row>
    <row r="32" spans="1:2" ht="12.75" customHeight="1" x14ac:dyDescent="0.2">
      <c r="A32"/>
      <c r="B32"/>
    </row>
    <row r="33" spans="1:2" x14ac:dyDescent="0.2">
      <c r="A33"/>
      <c r="B33"/>
    </row>
    <row r="34" spans="1:2" x14ac:dyDescent="0.2">
      <c r="A34"/>
      <c r="B34"/>
    </row>
    <row r="35" spans="1:2" ht="12.75" customHeight="1" x14ac:dyDescent="0.2">
      <c r="A35"/>
      <c r="B35"/>
    </row>
  </sheetData>
  <sheetProtection selectLockedCells="1" selectUnlockedCells="1"/>
  <mergeCells count="3">
    <mergeCell ref="A1:B1"/>
    <mergeCell ref="D3:F9"/>
    <mergeCell ref="A11:B11"/>
  </mergeCells>
  <conditionalFormatting sqref="B9">
    <cfRule type="cellIs" dxfId="20" priority="1" stopIfTrue="1" operator="lessThan">
      <formula>1200</formula>
    </cfRule>
  </conditionalFormatting>
  <conditionalFormatting sqref="D3">
    <cfRule type="expression" dxfId="19" priority="2" stopIfTrue="1">
      <formula>$B$9&lt;1200</formula>
    </cfRule>
    <cfRule type="cellIs" dxfId="18" priority="3" stopIfTrue="1" operator="equal">
      <formula>0</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0"/>
  <sheetViews>
    <sheetView zoomScale="120" zoomScaleNormal="120" workbookViewId="0">
      <pane xSplit="3" ySplit="3" topLeftCell="D4" activePane="bottomRight" state="frozen"/>
      <selection pane="topRight" activeCell="D1" sqref="D1"/>
      <selection pane="bottomLeft" activeCell="A4" sqref="A4"/>
      <selection pane="bottomRight" activeCell="A4" sqref="A4"/>
    </sheetView>
  </sheetViews>
  <sheetFormatPr defaultColWidth="11.5703125" defaultRowHeight="12.75" customHeight="1" x14ac:dyDescent="0.2"/>
  <cols>
    <col min="1" max="1" width="15.5703125" style="74" customWidth="1"/>
    <col min="2" max="2" width="11.5703125" style="75"/>
    <col min="3" max="3" width="10.85546875" style="75" customWidth="1"/>
    <col min="4" max="4" width="11.5703125" style="76"/>
    <col min="5" max="5" width="12.42578125" style="76" customWidth="1"/>
    <col min="6" max="6" width="10.28515625" style="76" customWidth="1"/>
    <col min="7" max="7" width="8.5703125" style="76" customWidth="1"/>
    <col min="8" max="8" width="7.7109375" style="77" customWidth="1"/>
    <col min="9" max="9" width="21.85546875" style="78" customWidth="1"/>
    <col min="10" max="10" width="10.7109375" style="25" customWidth="1"/>
    <col min="11" max="11" width="7.85546875" style="25" customWidth="1"/>
    <col min="12" max="12" width="11.7109375" style="25" customWidth="1"/>
    <col min="13" max="13" width="7.85546875" style="25" customWidth="1"/>
    <col min="14" max="14" width="10.85546875" style="25" customWidth="1"/>
    <col min="15" max="15" width="7.85546875" style="25" customWidth="1"/>
    <col min="16" max="16" width="10.85546875" style="25" customWidth="1"/>
    <col min="17" max="17" width="7.85546875" style="25" customWidth="1"/>
    <col min="18" max="18" width="11.5703125" style="25"/>
    <col min="19" max="19" width="8.5703125" style="25" customWidth="1"/>
    <col min="20" max="20" width="12.28515625" style="25" customWidth="1"/>
    <col min="21" max="21" width="8" style="25" customWidth="1"/>
    <col min="22" max="22" width="14.140625" style="25" customWidth="1"/>
    <col min="23" max="23" width="9.85546875" style="25" customWidth="1"/>
    <col min="24" max="16384" width="11.5703125" style="25"/>
  </cols>
  <sheetData>
    <row r="1" spans="1:23" s="84" customFormat="1" ht="13.5" customHeight="1" x14ac:dyDescent="0.2">
      <c r="A1" s="79"/>
      <c r="B1" s="80"/>
      <c r="C1" s="80"/>
      <c r="D1" s="81"/>
      <c r="E1" s="81"/>
      <c r="F1" s="81"/>
      <c r="G1" s="81"/>
      <c r="H1" s="82"/>
      <c r="I1" s="83"/>
      <c r="K1" s="83"/>
      <c r="M1" s="83"/>
      <c r="N1" s="83"/>
      <c r="O1" s="83"/>
      <c r="Q1" s="83"/>
    </row>
    <row r="2" spans="1:23" s="84" customFormat="1" ht="39.75" customHeight="1" x14ac:dyDescent="0.2">
      <c r="A2" s="85" t="s">
        <v>144</v>
      </c>
      <c r="B2" s="86" t="s">
        <v>145</v>
      </c>
      <c r="C2" s="86" t="s">
        <v>146</v>
      </c>
      <c r="D2" s="87" t="s">
        <v>147</v>
      </c>
      <c r="E2" s="87" t="s">
        <v>148</v>
      </c>
      <c r="F2" s="87" t="s">
        <v>149</v>
      </c>
      <c r="G2" s="87" t="s">
        <v>150</v>
      </c>
      <c r="H2" s="88" t="s">
        <v>149</v>
      </c>
      <c r="I2" s="89" t="s">
        <v>151</v>
      </c>
      <c r="J2" s="90" t="s">
        <v>133</v>
      </c>
      <c r="K2" s="91" t="str">
        <f>C4</f>
        <v/>
      </c>
      <c r="L2" s="90" t="s">
        <v>152</v>
      </c>
      <c r="M2" s="92" t="e">
        <f>C4-O2</f>
        <v>#VALUE!</v>
      </c>
      <c r="N2" s="90" t="s">
        <v>153</v>
      </c>
      <c r="O2" s="93">
        <f>SUM(E5:E112)</f>
        <v>0</v>
      </c>
      <c r="P2" s="90" t="s">
        <v>134</v>
      </c>
      <c r="Q2" s="94">
        <f>Previsioni!B7-O2</f>
        <v>0</v>
      </c>
      <c r="R2" s="95" t="s">
        <v>154</v>
      </c>
      <c r="S2" s="96">
        <f ca="1">TODAY()-$A$4</f>
        <v>42871</v>
      </c>
      <c r="T2" s="95" t="s">
        <v>155</v>
      </c>
      <c r="U2" s="97">
        <f ca="1">Previsioni!B17-S2</f>
        <v>-42871</v>
      </c>
      <c r="V2" s="95" t="s">
        <v>131</v>
      </c>
      <c r="W2" s="98">
        <f>Previsioni!B4</f>
        <v>0</v>
      </c>
    </row>
    <row r="3" spans="1:23" s="104" customFormat="1" ht="12.75" customHeight="1" x14ac:dyDescent="0.2">
      <c r="A3" s="99"/>
      <c r="B3" s="100"/>
      <c r="C3" s="100"/>
      <c r="D3" s="101"/>
      <c r="E3" s="101"/>
      <c r="F3" s="101"/>
      <c r="G3" s="101"/>
      <c r="H3" s="102"/>
      <c r="I3" s="103"/>
      <c r="K3" s="103"/>
      <c r="M3" s="103"/>
      <c r="N3" s="103"/>
      <c r="O3" s="103"/>
      <c r="Q3" s="103"/>
    </row>
    <row r="4" spans="1:23" ht="12.75" customHeight="1" x14ac:dyDescent="0.2">
      <c r="A4" s="105">
        <f>Previsioni!B3</f>
        <v>0</v>
      </c>
      <c r="B4" s="106">
        <f>Previsioni!B6</f>
        <v>0</v>
      </c>
      <c r="C4" s="106" t="str">
        <f>Massa!B4</f>
        <v/>
      </c>
      <c r="D4" s="76" t="e">
        <f>B4-C4</f>
        <v>#VALUE!</v>
      </c>
      <c r="F4" s="76" t="str">
        <f>IF(C4&lt;&gt;"",C4/(BMI!$B$6/100)^2,"")</f>
        <v/>
      </c>
      <c r="G4" s="107" t="str">
        <f>IF(C4&lt;&gt;"",((1.2*F4)+(0.23*BMI!$B$10)-(10.8*(IF(Massa!$B$3="Maschio",1,0)))-5.4)/100,"")</f>
        <v/>
      </c>
      <c r="H4" s="108" t="str">
        <f>IF(C4&lt;&gt;"",C4/(BMI!$B$6/100)^2,"")</f>
        <v/>
      </c>
    </row>
    <row r="5" spans="1:23" ht="12.75" customHeight="1" x14ac:dyDescent="0.2">
      <c r="A5" s="105">
        <f>A4+1</f>
        <v>1</v>
      </c>
      <c r="B5" s="106" t="e">
        <f>B4-Previsioni!$B$16</f>
        <v>#VALUE!</v>
      </c>
      <c r="C5" s="106"/>
      <c r="D5" s="76" t="str">
        <f t="shared" ref="D5:D36" si="0">IF(C5&lt;&gt;"",B5-C5,"")</f>
        <v/>
      </c>
      <c r="E5" s="76" t="str">
        <f t="shared" ref="E5:E36" si="1">IF(C5&lt;&gt;"",C4-C5,"")</f>
        <v/>
      </c>
      <c r="F5" s="76" t="str">
        <f>IF(C5&lt;&gt;"",C5/(BMI!$B$6/100)^2,"")</f>
        <v/>
      </c>
      <c r="G5" s="107" t="str">
        <f>IF(C5&lt;&gt;"",((1.2*F5)+(0.23*BMI!$B$10)-(10.8*(IF(Massa!$B$3="Maschio",1,0)))-5.4)/100,"")</f>
        <v/>
      </c>
      <c r="H5" s="108" t="str">
        <f>IF(C5&lt;&gt;"",C5/(BMI!$B$6/100)^2,"")</f>
        <v/>
      </c>
    </row>
    <row r="6" spans="1:23" ht="12.75" customHeight="1" x14ac:dyDescent="0.2">
      <c r="A6" s="105">
        <f>Previsioni!B3</f>
        <v>0</v>
      </c>
      <c r="B6" s="106" t="e">
        <f>B5-Previsioni!$B$16</f>
        <v>#VALUE!</v>
      </c>
      <c r="C6" s="106"/>
      <c r="D6" s="76" t="str">
        <f t="shared" si="0"/>
        <v/>
      </c>
      <c r="E6" s="76" t="str">
        <f t="shared" si="1"/>
        <v/>
      </c>
      <c r="F6" s="76" t="str">
        <f>IF(C6&lt;&gt;"",C6/(BMI!$B$6/100)^2,"")</f>
        <v/>
      </c>
      <c r="G6" s="107" t="str">
        <f>IF(C6&lt;&gt;"",((1.2*F6)+(0.23*BMI!$B$10)-(10.8*(IF(Massa!$B$3="Maschio",1,0)))-5.4)/100,"")</f>
        <v/>
      </c>
      <c r="H6" s="108" t="str">
        <f>IF(C6&lt;&gt;"",C6/(BMI!$B$6/100)^2,"")</f>
        <v/>
      </c>
    </row>
    <row r="7" spans="1:23" ht="12.75" customHeight="1" x14ac:dyDescent="0.2">
      <c r="A7" s="105">
        <f t="shared" ref="A7:A38" si="2">A6+1</f>
        <v>1</v>
      </c>
      <c r="B7" s="106" t="e">
        <f>B6-Previsioni!$B$16</f>
        <v>#VALUE!</v>
      </c>
      <c r="C7" s="106"/>
      <c r="D7" s="76" t="str">
        <f t="shared" si="0"/>
        <v/>
      </c>
      <c r="E7" s="76" t="str">
        <f t="shared" si="1"/>
        <v/>
      </c>
      <c r="F7" s="76" t="str">
        <f>IF(C7&lt;&gt;"",C7/(BMI!$B$6/100)^2,"")</f>
        <v/>
      </c>
      <c r="G7" s="107" t="str">
        <f>IF(C7&lt;&gt;"",((1.2*F7)+(0.23*BMI!$B$10)-(10.8*(IF(Massa!$B$3="Maschio",1,0)))-5.4)/100,"")</f>
        <v/>
      </c>
      <c r="H7" s="108" t="str">
        <f>IF(C7&lt;&gt;"",C7/(BMI!$B$6/100)^2,"")</f>
        <v/>
      </c>
    </row>
    <row r="8" spans="1:23" ht="12.75" customHeight="1" x14ac:dyDescent="0.2">
      <c r="A8" s="105">
        <f t="shared" si="2"/>
        <v>2</v>
      </c>
      <c r="B8" s="106" t="e">
        <f>B7-Previsioni!$B$16</f>
        <v>#VALUE!</v>
      </c>
      <c r="C8" s="106"/>
      <c r="D8" s="76" t="str">
        <f t="shared" si="0"/>
        <v/>
      </c>
      <c r="E8" s="76" t="str">
        <f t="shared" si="1"/>
        <v/>
      </c>
      <c r="F8" s="76" t="str">
        <f>IF(C8&lt;&gt;"",C8/(BMI!$B$6/100)^2,"")</f>
        <v/>
      </c>
      <c r="G8" s="107" t="str">
        <f>IF(C8&lt;&gt;"",((1.2*F8)+(0.23*BMI!$B$10)-(10.8*(IF(Massa!$B$3="Maschio",1,0)))-5.4)/100,"")</f>
        <v/>
      </c>
      <c r="H8" s="108" t="str">
        <f>IF(C8&lt;&gt;"",C8/(BMI!$B$6/100)^2,"")</f>
        <v/>
      </c>
    </row>
    <row r="9" spans="1:23" ht="12.75" customHeight="1" x14ac:dyDescent="0.2">
      <c r="A9" s="105">
        <f t="shared" si="2"/>
        <v>3</v>
      </c>
      <c r="B9" s="106" t="e">
        <f>B8-Previsioni!$B$16</f>
        <v>#VALUE!</v>
      </c>
      <c r="C9" s="106"/>
      <c r="D9" s="76" t="str">
        <f t="shared" si="0"/>
        <v/>
      </c>
      <c r="E9" s="76" t="str">
        <f t="shared" si="1"/>
        <v/>
      </c>
      <c r="F9" s="76" t="str">
        <f>IF(C9&lt;&gt;"",C9/(BMI!$B$6/100)^2,"")</f>
        <v/>
      </c>
      <c r="G9" s="107" t="str">
        <f>IF(C9&lt;&gt;"",((1.2*F9)+(0.23*BMI!$B$10)-(10.8*(IF(Massa!$B$3="Maschio",1,0)))-5.4)/100,"")</f>
        <v/>
      </c>
      <c r="H9" s="108" t="str">
        <f>IF(C9&lt;&gt;"",C9/(BMI!$B$6/100)^2,"")</f>
        <v/>
      </c>
    </row>
    <row r="10" spans="1:23" ht="12.75" customHeight="1" x14ac:dyDescent="0.2">
      <c r="A10" s="105">
        <f t="shared" si="2"/>
        <v>4</v>
      </c>
      <c r="B10" s="106" t="e">
        <f>B9-Previsioni!$B$16</f>
        <v>#VALUE!</v>
      </c>
      <c r="C10" s="106"/>
      <c r="D10" s="76" t="str">
        <f t="shared" si="0"/>
        <v/>
      </c>
      <c r="E10" s="76" t="str">
        <f t="shared" si="1"/>
        <v/>
      </c>
      <c r="F10" s="76" t="str">
        <f>IF(C10&lt;&gt;"",C10/(BMI!$B$6/100)^2,"")</f>
        <v/>
      </c>
      <c r="G10" s="107" t="str">
        <f>IF(C10&lt;&gt;"",((1.2*F10)+(0.23*BMI!$B$10)-(10.8*(IF(Massa!$B$3="Maschio",1,0)))-5.4)/100,"")</f>
        <v/>
      </c>
      <c r="H10" s="108" t="str">
        <f>IF(C10&lt;&gt;"",C10/(BMI!$B$6/100)^2,"")</f>
        <v/>
      </c>
    </row>
    <row r="11" spans="1:23" ht="12.75" customHeight="1" x14ac:dyDescent="0.2">
      <c r="A11" s="105">
        <f t="shared" si="2"/>
        <v>5</v>
      </c>
      <c r="B11" s="106" t="e">
        <f>B10-Previsioni!$B$16</f>
        <v>#VALUE!</v>
      </c>
      <c r="C11" s="106"/>
      <c r="D11" s="76" t="str">
        <f t="shared" si="0"/>
        <v/>
      </c>
      <c r="E11" s="76" t="str">
        <f t="shared" si="1"/>
        <v/>
      </c>
      <c r="F11" s="76" t="str">
        <f>IF(C11&lt;&gt;"",C11/(BMI!$B$6/100)^2,"")</f>
        <v/>
      </c>
      <c r="G11" s="107" t="str">
        <f>IF(C11&lt;&gt;"",((1.2*F11)+(0.23*BMI!$B$10)-(10.8*(IF(Massa!$B$3="Maschio",1,0)))-5.4)/100,"")</f>
        <v/>
      </c>
      <c r="H11" s="108" t="str">
        <f>IF(C11&lt;&gt;"",C11/(BMI!$B$6/100)^2,"")</f>
        <v/>
      </c>
    </row>
    <row r="12" spans="1:23" ht="12.75" customHeight="1" x14ac:dyDescent="0.2">
      <c r="A12" s="105">
        <f t="shared" si="2"/>
        <v>6</v>
      </c>
      <c r="B12" s="106" t="e">
        <f>B11-Previsioni!$B$16</f>
        <v>#VALUE!</v>
      </c>
      <c r="C12" s="106"/>
      <c r="D12" s="76" t="str">
        <f t="shared" si="0"/>
        <v/>
      </c>
      <c r="E12" s="76" t="str">
        <f t="shared" si="1"/>
        <v/>
      </c>
      <c r="F12" s="76" t="str">
        <f>IF(C12&lt;&gt;"",C12/(BMI!$B$6/100)^2,"")</f>
        <v/>
      </c>
      <c r="G12" s="107" t="str">
        <f>IF(C12&lt;&gt;"",((1.2*F12)+(0.23*BMI!$B$10)-(10.8*(IF(Massa!$B$3="Maschio",1,0)))-5.4)/100,"")</f>
        <v/>
      </c>
      <c r="H12" s="108" t="str">
        <f>IF(C12&lt;&gt;"",C12/(BMI!$B$6/100)^2,"")</f>
        <v/>
      </c>
      <c r="I12" s="109"/>
    </row>
    <row r="13" spans="1:23" ht="12.75" customHeight="1" x14ac:dyDescent="0.2">
      <c r="A13" s="105">
        <f t="shared" si="2"/>
        <v>7</v>
      </c>
      <c r="B13" s="106" t="e">
        <f>B12-Previsioni!$B$16</f>
        <v>#VALUE!</v>
      </c>
      <c r="C13" s="106"/>
      <c r="D13" s="76" t="str">
        <f t="shared" si="0"/>
        <v/>
      </c>
      <c r="E13" s="76" t="str">
        <f t="shared" si="1"/>
        <v/>
      </c>
      <c r="F13" s="76" t="str">
        <f>IF(C13&lt;&gt;"",C13/(BMI!$B$6/100)^2,"")</f>
        <v/>
      </c>
      <c r="G13" s="107" t="str">
        <f>IF(C13&lt;&gt;"",((1.2*F13)+(0.23*BMI!$B$10)-(10.8*(IF(Massa!$B$3="Maschio",1,0)))-5.4)/100,"")</f>
        <v/>
      </c>
      <c r="H13" s="108" t="str">
        <f>IF(C13&lt;&gt;"",C13/(BMI!$B$6/100)^2,"")</f>
        <v/>
      </c>
    </row>
    <row r="14" spans="1:23" ht="12.75" customHeight="1" x14ac:dyDescent="0.2">
      <c r="A14" s="105">
        <f t="shared" si="2"/>
        <v>8</v>
      </c>
      <c r="B14" s="106" t="e">
        <f>B13-Previsioni!$B$16</f>
        <v>#VALUE!</v>
      </c>
      <c r="C14" s="106"/>
      <c r="D14" s="76" t="str">
        <f t="shared" si="0"/>
        <v/>
      </c>
      <c r="E14" s="76" t="str">
        <f t="shared" si="1"/>
        <v/>
      </c>
      <c r="F14" s="76" t="str">
        <f>IF(C14&lt;&gt;"",C14/(BMI!$B$6/100)^2,"")</f>
        <v/>
      </c>
      <c r="G14" s="107" t="str">
        <f>IF(C14&lt;&gt;"",((1.2*F14)+(0.23*BMI!$B$10)-(10.8*(IF(Massa!$B$3="Maschio",1,0)))-5.4)/100,"")</f>
        <v/>
      </c>
      <c r="H14" s="108" t="str">
        <f>IF(C14&lt;&gt;"",C14/(BMI!$B$6/100)^2,"")</f>
        <v/>
      </c>
    </row>
    <row r="15" spans="1:23" ht="12.75" customHeight="1" x14ac:dyDescent="0.2">
      <c r="A15" s="105">
        <f t="shared" si="2"/>
        <v>9</v>
      </c>
      <c r="B15" s="106" t="e">
        <f>B14-Previsioni!$B$16</f>
        <v>#VALUE!</v>
      </c>
      <c r="C15" s="106"/>
      <c r="D15" s="76" t="str">
        <f t="shared" si="0"/>
        <v/>
      </c>
      <c r="E15" s="76" t="str">
        <f t="shared" si="1"/>
        <v/>
      </c>
      <c r="F15" s="76" t="str">
        <f>IF(C15&lt;&gt;"",C15/(BMI!$B$6/100)^2,"")</f>
        <v/>
      </c>
      <c r="G15" s="107" t="str">
        <f>IF(C15&lt;&gt;"",((1.2*F15)+(0.23*BMI!$B$10)-(10.8*(IF(Massa!$B$3="Maschio",1,0)))-5.4)/100,"")</f>
        <v/>
      </c>
      <c r="H15" s="108" t="str">
        <f>IF(C15&lt;&gt;"",C15/(BMI!$B$6/100)^2,"")</f>
        <v/>
      </c>
    </row>
    <row r="16" spans="1:23" ht="12.75" customHeight="1" x14ac:dyDescent="0.2">
      <c r="A16" s="105">
        <f t="shared" si="2"/>
        <v>10</v>
      </c>
      <c r="B16" s="106" t="e">
        <f>B15-Previsioni!$B$16</f>
        <v>#VALUE!</v>
      </c>
      <c r="C16" s="106"/>
      <c r="D16" s="76" t="str">
        <f t="shared" si="0"/>
        <v/>
      </c>
      <c r="E16" s="76" t="str">
        <f t="shared" si="1"/>
        <v/>
      </c>
      <c r="F16" s="76" t="str">
        <f>IF(C16&lt;&gt;"",C16/(BMI!$B$6/100)^2,"")</f>
        <v/>
      </c>
      <c r="G16" s="107" t="str">
        <f>IF(C16&lt;&gt;"",((1.2*F16)+(0.23*BMI!$B$10)-(10.8*(IF(Massa!$B$3="Maschio",1,0)))-5.4)/100,"")</f>
        <v/>
      </c>
      <c r="H16" s="108" t="str">
        <f>IF(C16&lt;&gt;"",C16/(BMI!$B$6/100)^2,"")</f>
        <v/>
      </c>
      <c r="I16"/>
    </row>
    <row r="17" spans="1:16" ht="12.75" customHeight="1" x14ac:dyDescent="0.2">
      <c r="A17" s="105">
        <f t="shared" si="2"/>
        <v>11</v>
      </c>
      <c r="B17" s="106" t="e">
        <f>B16-Previsioni!$B$16</f>
        <v>#VALUE!</v>
      </c>
      <c r="C17" s="106"/>
      <c r="D17" s="76" t="str">
        <f t="shared" si="0"/>
        <v/>
      </c>
      <c r="E17" s="76" t="str">
        <f t="shared" si="1"/>
        <v/>
      </c>
      <c r="F17" s="76" t="str">
        <f>IF(C17&lt;&gt;"",C17/(BMI!$B$6/100)^2,"")</f>
        <v/>
      </c>
      <c r="G17" s="107" t="str">
        <f>IF(C17&lt;&gt;"",((1.2*F17)+(0.23*BMI!$B$10)-(10.8*(IF(Massa!$B$3="Maschio",1,0)))-5.4)/100,"")</f>
        <v/>
      </c>
      <c r="H17" s="108" t="str">
        <f>IF(C17&lt;&gt;"",C17/(BMI!$B$6/100)^2,"")</f>
        <v/>
      </c>
      <c r="K17" s="222" t="s">
        <v>156</v>
      </c>
      <c r="L17" s="222"/>
      <c r="M17" s="222"/>
      <c r="N17" s="222"/>
      <c r="O17" s="222"/>
      <c r="P17" s="222"/>
    </row>
    <row r="18" spans="1:16" ht="12.75" customHeight="1" x14ac:dyDescent="0.2">
      <c r="A18" s="105">
        <f t="shared" si="2"/>
        <v>12</v>
      </c>
      <c r="B18" s="106" t="e">
        <f>B17-Previsioni!$B$16</f>
        <v>#VALUE!</v>
      </c>
      <c r="D18" s="76" t="str">
        <f t="shared" si="0"/>
        <v/>
      </c>
      <c r="E18" s="76" t="str">
        <f t="shared" si="1"/>
        <v/>
      </c>
      <c r="F18" s="76" t="str">
        <f>IF(C18&lt;&gt;"",C18/(BMI!$B$6/100)^2,"")</f>
        <v/>
      </c>
      <c r="G18" s="107" t="str">
        <f>IF(C18&lt;&gt;"",((1.2*F18)+(0.23*BMI!$B$10)-(10.8*(IF(Massa!$B$3="Maschio",1,0)))-5.4)/100,"")</f>
        <v/>
      </c>
      <c r="H18" s="108" t="str">
        <f>IF(C18&lt;&gt;"",C18/(BMI!$B$6/100)^2,"")</f>
        <v/>
      </c>
      <c r="K18" s="223" t="s">
        <v>157</v>
      </c>
      <c r="L18" s="223"/>
      <c r="M18" s="223"/>
      <c r="N18" s="223"/>
      <c r="O18" s="223"/>
      <c r="P18" s="110">
        <f ca="1">O2/S2</f>
        <v>0</v>
      </c>
    </row>
    <row r="19" spans="1:16" ht="12.75" customHeight="1" x14ac:dyDescent="0.2">
      <c r="A19" s="105">
        <f t="shared" si="2"/>
        <v>13</v>
      </c>
      <c r="B19" s="106" t="e">
        <f>B18-Previsioni!$B$16</f>
        <v>#VALUE!</v>
      </c>
      <c r="D19" s="76" t="str">
        <f t="shared" si="0"/>
        <v/>
      </c>
      <c r="E19" s="76" t="str">
        <f t="shared" si="1"/>
        <v/>
      </c>
      <c r="F19" s="76" t="str">
        <f>IF(C19&lt;&gt;"",C19/(BMI!$B$6/100)^2,"")</f>
        <v/>
      </c>
      <c r="G19" s="107" t="str">
        <f>IF(C19&lt;&gt;"",((1.2*F19)+(0.23*BMI!$B$10)-(10.8*(IF(Massa!$B$3="Maschio",1,0)))-5.4)/100,"")</f>
        <v/>
      </c>
      <c r="H19" s="108" t="str">
        <f>IF(C19&lt;&gt;"",C19/(BMI!$B$6/100)^2,"")</f>
        <v/>
      </c>
      <c r="K19" s="223" t="s">
        <v>158</v>
      </c>
      <c r="L19" s="223"/>
      <c r="M19" s="223"/>
      <c r="N19" s="223"/>
      <c r="O19" s="223"/>
      <c r="P19" s="110" t="e">
        <f ca="1">ROUND(Q2/P18,0)</f>
        <v>#DIV/0!</v>
      </c>
    </row>
    <row r="20" spans="1:16" ht="12.75" customHeight="1" x14ac:dyDescent="0.2">
      <c r="A20" s="105">
        <f t="shared" si="2"/>
        <v>14</v>
      </c>
      <c r="B20" s="106" t="e">
        <f>B19-Previsioni!$B$16</f>
        <v>#VALUE!</v>
      </c>
      <c r="D20" s="76" t="str">
        <f t="shared" si="0"/>
        <v/>
      </c>
      <c r="E20" s="76" t="str">
        <f t="shared" si="1"/>
        <v/>
      </c>
      <c r="F20" s="76" t="str">
        <f>IF(C20&lt;&gt;"",C20/(BMI!$B$6/100)^2,"")</f>
        <v/>
      </c>
      <c r="G20" s="107" t="str">
        <f>IF(C20&lt;&gt;"",((1.2*F20)+(0.23*BMI!$B$10)-(10.8*(IF(Massa!$B$3="Maschio",1,0)))-5.4)/100,"")</f>
        <v/>
      </c>
      <c r="H20" s="108" t="str">
        <f>IF(C20&lt;&gt;"",C20/(BMI!$B$6/100)^2,"")</f>
        <v/>
      </c>
      <c r="K20" s="224" t="s">
        <v>159</v>
      </c>
      <c r="L20" s="224"/>
      <c r="M20" s="224"/>
      <c r="N20" s="224"/>
      <c r="O20" s="224"/>
      <c r="P20" s="111">
        <f ca="1">U2</f>
        <v>-42871</v>
      </c>
    </row>
    <row r="21" spans="1:16" ht="12.75" customHeight="1" x14ac:dyDescent="0.2">
      <c r="A21" s="105">
        <f t="shared" si="2"/>
        <v>15</v>
      </c>
      <c r="B21" s="106" t="e">
        <f>B20-Previsioni!$B$16</f>
        <v>#VALUE!</v>
      </c>
      <c r="D21" s="76" t="str">
        <f t="shared" si="0"/>
        <v/>
      </c>
      <c r="E21" s="76" t="str">
        <f t="shared" si="1"/>
        <v/>
      </c>
      <c r="F21" s="76" t="str">
        <f>IF(C21&lt;&gt;"",C21/(BMI!$B$6/100)^2,"")</f>
        <v/>
      </c>
      <c r="G21" s="107" t="str">
        <f>IF(C21&lt;&gt;"",((1.2*F21)+(0.23*BMI!$B$10)-(10.8*(IF(Massa!$B$3="Maschio",1,0)))-5.4)/100,"")</f>
        <v/>
      </c>
      <c r="H21" s="108" t="str">
        <f>IF(C21&lt;&gt;"",C21/(BMI!$B$6/100)^2,"")</f>
        <v/>
      </c>
      <c r="K21" s="223" t="s">
        <v>160</v>
      </c>
      <c r="L21" s="223"/>
      <c r="M21" s="223"/>
      <c r="N21" s="223"/>
      <c r="O21" s="223"/>
      <c r="P21" s="112" t="e">
        <f ca="1">A4+P19</f>
        <v>#DIV/0!</v>
      </c>
    </row>
    <row r="22" spans="1:16" ht="12.75" customHeight="1" x14ac:dyDescent="0.2">
      <c r="A22" s="105">
        <f t="shared" si="2"/>
        <v>16</v>
      </c>
      <c r="B22" s="106" t="e">
        <f>B21-Previsioni!$B$16</f>
        <v>#VALUE!</v>
      </c>
      <c r="D22" s="76" t="str">
        <f t="shared" si="0"/>
        <v/>
      </c>
      <c r="E22" s="76" t="str">
        <f t="shared" si="1"/>
        <v/>
      </c>
      <c r="F22" s="76" t="str">
        <f>IF(C22&lt;&gt;"",C22/(BMI!$B$6/100)^2,"")</f>
        <v/>
      </c>
      <c r="G22" s="107" t="str">
        <f>IF(C22&lt;&gt;"",((1.2*F22)+(0.23*BMI!$B$10)-(10.8*(IF(Massa!$B$3="Maschio",1,0)))-5.4)/100,"")</f>
        <v/>
      </c>
      <c r="H22" s="108" t="str">
        <f>IF(C22&lt;&gt;"",C22/(BMI!$B$6/100)^2,"")</f>
        <v/>
      </c>
      <c r="K22" s="225" t="s">
        <v>161</v>
      </c>
      <c r="L22" s="225"/>
      <c r="M22" s="225"/>
      <c r="N22" s="225"/>
      <c r="O22" s="225"/>
      <c r="P22" s="113">
        <f>Previsioni!B18</f>
        <v>0</v>
      </c>
    </row>
    <row r="23" spans="1:16" ht="12.75" customHeight="1" x14ac:dyDescent="0.2">
      <c r="A23" s="105">
        <f t="shared" si="2"/>
        <v>17</v>
      </c>
      <c r="B23" s="106" t="e">
        <f>B22-Previsioni!$B$16</f>
        <v>#VALUE!</v>
      </c>
      <c r="D23" s="76" t="str">
        <f t="shared" si="0"/>
        <v/>
      </c>
      <c r="E23" s="76" t="str">
        <f t="shared" si="1"/>
        <v/>
      </c>
      <c r="F23" s="76" t="str">
        <f>IF(C23&lt;&gt;"",C23/(BMI!$B$6/100)^2,"")</f>
        <v/>
      </c>
      <c r="G23" s="107" t="str">
        <f>IF(C23&lt;&gt;"",((1.2*F23)+(0.23*BMI!$B$10)-(10.8*(IF(Massa!$B$3="Maschio",1,0)))-5.4)/100,"")</f>
        <v/>
      </c>
      <c r="H23" s="108" t="str">
        <f>IF(C23&lt;&gt;"",C23/(BMI!$B$6/100)^2,"")</f>
        <v/>
      </c>
      <c r="K23"/>
      <c r="L23"/>
      <c r="M23"/>
      <c r="N23"/>
      <c r="O23"/>
      <c r="P23"/>
    </row>
    <row r="24" spans="1:16" ht="12.75" customHeight="1" x14ac:dyDescent="0.2">
      <c r="A24" s="105">
        <f t="shared" si="2"/>
        <v>18</v>
      </c>
      <c r="B24" s="106" t="e">
        <f>B23-Previsioni!$B$16</f>
        <v>#VALUE!</v>
      </c>
      <c r="D24" s="76" t="str">
        <f t="shared" si="0"/>
        <v/>
      </c>
      <c r="E24" s="76" t="str">
        <f t="shared" si="1"/>
        <v/>
      </c>
      <c r="F24" s="76" t="str">
        <f>IF(C24&lt;&gt;"",C24/(BMI!$B$6/100)^2,"")</f>
        <v/>
      </c>
      <c r="G24" s="107" t="str">
        <f>IF(C24&lt;&gt;"",((1.2*F24)+(0.23*BMI!$B$10)-(10.8*(IF(Massa!$B$3="Maschio",1,0)))-5.4)/100,"")</f>
        <v/>
      </c>
      <c r="H24" s="108" t="str">
        <f>IF(C24&lt;&gt;"",C24/(BMI!$B$6/100)^2,"")</f>
        <v/>
      </c>
      <c r="I24" s="109"/>
      <c r="K24"/>
      <c r="L24"/>
      <c r="M24"/>
      <c r="N24"/>
      <c r="O24"/>
      <c r="P24"/>
    </row>
    <row r="25" spans="1:16" ht="12.75" customHeight="1" x14ac:dyDescent="0.2">
      <c r="A25" s="105">
        <f t="shared" si="2"/>
        <v>19</v>
      </c>
      <c r="B25" s="106" t="e">
        <f>B24-Previsioni!$B$16</f>
        <v>#VALUE!</v>
      </c>
      <c r="D25" s="76" t="str">
        <f t="shared" si="0"/>
        <v/>
      </c>
      <c r="E25" s="76" t="str">
        <f t="shared" si="1"/>
        <v/>
      </c>
      <c r="F25" s="76" t="str">
        <f>IF(C25&lt;&gt;"",C25/(BMI!$B$6/100)^2,"")</f>
        <v/>
      </c>
      <c r="G25" s="107" t="str">
        <f>IF(C25&lt;&gt;"",((1.2*F25)+(0.23*BMI!$B$10)-(10.8*(IF(Massa!$B$3="Maschio",1,0)))-5.4)/100,"")</f>
        <v/>
      </c>
      <c r="H25" s="108" t="str">
        <f>IF(C25&lt;&gt;"",C25/(BMI!$B$6/100)^2,"")</f>
        <v/>
      </c>
      <c r="K25"/>
      <c r="L25"/>
      <c r="M25"/>
      <c r="N25"/>
      <c r="O25"/>
      <c r="P25"/>
    </row>
    <row r="26" spans="1:16" ht="12.75" customHeight="1" x14ac:dyDescent="0.2">
      <c r="A26" s="105">
        <f t="shared" si="2"/>
        <v>20</v>
      </c>
      <c r="B26" s="106" t="e">
        <f>B25-Previsioni!$B$16</f>
        <v>#VALUE!</v>
      </c>
      <c r="D26" s="76" t="str">
        <f t="shared" si="0"/>
        <v/>
      </c>
      <c r="E26" s="76" t="str">
        <f t="shared" si="1"/>
        <v/>
      </c>
      <c r="F26" s="76" t="str">
        <f>IF(C26&lt;&gt;"",C26/(BMI!$B$6/100)^2,"")</f>
        <v/>
      </c>
      <c r="G26" s="107" t="str">
        <f>IF(C26&lt;&gt;"",((1.2*F26)+(0.23*BMI!$B$10)-(10.8*(IF(Massa!$B$3="Maschio",1,0)))-5.4)/100,"")</f>
        <v/>
      </c>
      <c r="H26" s="108" t="str">
        <f>IF(C26&lt;&gt;"",C26/(BMI!$B$6/100)^2,"")</f>
        <v/>
      </c>
    </row>
    <row r="27" spans="1:16" ht="12.75" customHeight="1" x14ac:dyDescent="0.2">
      <c r="A27" s="105">
        <f t="shared" si="2"/>
        <v>21</v>
      </c>
      <c r="B27" s="106" t="e">
        <f>B26-Previsioni!$B$16</f>
        <v>#VALUE!</v>
      </c>
      <c r="D27" s="76" t="str">
        <f t="shared" si="0"/>
        <v/>
      </c>
      <c r="E27" s="76" t="str">
        <f t="shared" si="1"/>
        <v/>
      </c>
      <c r="F27" s="76" t="str">
        <f>IF(C27&lt;&gt;"",C27/(BMI!$B$6/100)^2,"")</f>
        <v/>
      </c>
      <c r="G27" s="107" t="str">
        <f>IF(C27&lt;&gt;"",((1.2*F27)+(0.23*BMI!$B$10)-(10.8*(IF(Massa!$B$3="Maschio",1,0)))-5.4)/100,"")</f>
        <v/>
      </c>
      <c r="H27" s="108" t="str">
        <f>IF(C27&lt;&gt;"",C27/(BMI!$B$6/100)^2,"")</f>
        <v/>
      </c>
    </row>
    <row r="28" spans="1:16" ht="12.75" customHeight="1" x14ac:dyDescent="0.2">
      <c r="A28" s="105">
        <f t="shared" si="2"/>
        <v>22</v>
      </c>
      <c r="B28" s="106" t="e">
        <f>B27-Previsioni!$B$16</f>
        <v>#VALUE!</v>
      </c>
      <c r="D28" s="76" t="str">
        <f t="shared" si="0"/>
        <v/>
      </c>
      <c r="E28" s="76" t="str">
        <f t="shared" si="1"/>
        <v/>
      </c>
      <c r="F28" s="76" t="str">
        <f>IF(C28&lt;&gt;"",C28/(BMI!$B$6/100)^2,"")</f>
        <v/>
      </c>
      <c r="G28" s="107" t="str">
        <f>IF(C28&lt;&gt;"",((1.2*F28)+(0.23*BMI!$B$10)-(10.8*(IF(Massa!$B$3="Maschio",1,0)))-5.4)/100,"")</f>
        <v/>
      </c>
      <c r="H28" s="108" t="str">
        <f>IF(C28&lt;&gt;"",C28/(BMI!$B$6/100)^2,"")</f>
        <v/>
      </c>
    </row>
    <row r="29" spans="1:16" ht="12.75" customHeight="1" x14ac:dyDescent="0.2">
      <c r="A29" s="105">
        <f t="shared" si="2"/>
        <v>23</v>
      </c>
      <c r="B29" s="106" t="e">
        <f>B28-Previsioni!$B$16</f>
        <v>#VALUE!</v>
      </c>
      <c r="D29" s="76" t="str">
        <f t="shared" si="0"/>
        <v/>
      </c>
      <c r="E29" s="76" t="str">
        <f t="shared" si="1"/>
        <v/>
      </c>
      <c r="F29" s="76" t="str">
        <f>IF(C29&lt;&gt;"",C29/(BMI!$B$6/100)^2,"")</f>
        <v/>
      </c>
      <c r="G29" s="107" t="str">
        <f>IF(C29&lt;&gt;"",((1.2*F29)+(0.23*BMI!$B$10)-(10.8*(IF(Massa!$B$3="Maschio",1,0)))-5.4)/100,"")</f>
        <v/>
      </c>
      <c r="H29" s="108" t="str">
        <f>IF(C29&lt;&gt;"",C29/(BMI!$B$6/100)^2,"")</f>
        <v/>
      </c>
    </row>
    <row r="30" spans="1:16" ht="12.75" customHeight="1" x14ac:dyDescent="0.2">
      <c r="A30" s="105">
        <f t="shared" si="2"/>
        <v>24</v>
      </c>
      <c r="B30" s="106" t="e">
        <f>B29-Previsioni!$B$16</f>
        <v>#VALUE!</v>
      </c>
      <c r="D30" s="76" t="str">
        <f t="shared" si="0"/>
        <v/>
      </c>
      <c r="E30" s="76" t="str">
        <f t="shared" si="1"/>
        <v/>
      </c>
      <c r="F30" s="76" t="str">
        <f>IF(C30&lt;&gt;"",C30/(BMI!$B$6/100)^2,"")</f>
        <v/>
      </c>
      <c r="G30" s="107" t="str">
        <f>IF(C30&lt;&gt;"",((1.2*F30)+(0.23*BMI!$B$10)-(10.8*(IF(Massa!$B$3="Maschio",1,0)))-5.4)/100,"")</f>
        <v/>
      </c>
      <c r="H30" s="108" t="str">
        <f>IF(C30&lt;&gt;"",C30/(BMI!$B$6/100)^2,"")</f>
        <v/>
      </c>
    </row>
    <row r="31" spans="1:16" ht="12.75" customHeight="1" x14ac:dyDescent="0.2">
      <c r="A31" s="105">
        <f t="shared" si="2"/>
        <v>25</v>
      </c>
      <c r="B31" s="106" t="e">
        <f>B30-Previsioni!$B$16</f>
        <v>#VALUE!</v>
      </c>
      <c r="D31" s="76" t="str">
        <f t="shared" si="0"/>
        <v/>
      </c>
      <c r="E31" s="76" t="str">
        <f t="shared" si="1"/>
        <v/>
      </c>
      <c r="F31" s="76" t="str">
        <f>IF(C31&lt;&gt;"",C31/(BMI!$B$6/100)^2,"")</f>
        <v/>
      </c>
      <c r="G31" s="107" t="str">
        <f>IF(C31&lt;&gt;"",((1.2*F31)+(0.23*BMI!$B$10)-(10.8*(IF(Massa!$B$3="Maschio",1,0)))-5.4)/100,"")</f>
        <v/>
      </c>
      <c r="H31" s="108" t="str">
        <f>IF(C31&lt;&gt;"",C31/(BMI!$B$6/100)^2,"")</f>
        <v/>
      </c>
    </row>
    <row r="32" spans="1:16" ht="12.75" customHeight="1" x14ac:dyDescent="0.2">
      <c r="A32" s="105">
        <f t="shared" si="2"/>
        <v>26</v>
      </c>
      <c r="B32" s="106" t="e">
        <f>B31-Previsioni!$B$16</f>
        <v>#VALUE!</v>
      </c>
      <c r="D32" s="76" t="str">
        <f t="shared" si="0"/>
        <v/>
      </c>
      <c r="E32" s="76" t="str">
        <f t="shared" si="1"/>
        <v/>
      </c>
      <c r="F32" s="76" t="str">
        <f>IF(C32&lt;&gt;"",C32/(BMI!$B$6/100)^2,"")</f>
        <v/>
      </c>
      <c r="G32" s="107" t="str">
        <f>IF(C32&lt;&gt;"",((1.2*F32)+(0.23*BMI!$B$10)-(10.8*(IF(Massa!$B$3="Maschio",1,0)))-5.4)/100,"")</f>
        <v/>
      </c>
      <c r="H32" s="108" t="str">
        <f>IF(C32&lt;&gt;"",C32/(BMI!$B$6/100)^2,"")</f>
        <v/>
      </c>
    </row>
    <row r="33" spans="1:9" ht="12.75" customHeight="1" x14ac:dyDescent="0.2">
      <c r="A33" s="105">
        <f t="shared" si="2"/>
        <v>27</v>
      </c>
      <c r="B33" s="106" t="e">
        <f>B32-Previsioni!$B$16</f>
        <v>#VALUE!</v>
      </c>
      <c r="D33" s="76" t="str">
        <f t="shared" si="0"/>
        <v/>
      </c>
      <c r="E33" s="76" t="str">
        <f t="shared" si="1"/>
        <v/>
      </c>
      <c r="F33" s="76" t="str">
        <f>IF(C33&lt;&gt;"",C33/(BMI!$B$6/100)^2,"")</f>
        <v/>
      </c>
      <c r="G33" s="107" t="str">
        <f>IF(C33&lt;&gt;"",((1.2*F33)+(0.23*BMI!$B$10)-(10.8*(IF(Massa!$B$3="Maschio",1,0)))-5.4)/100,"")</f>
        <v/>
      </c>
      <c r="H33" s="108" t="str">
        <f>IF(C33&lt;&gt;"",C33/(BMI!$B$6/100)^2,"")</f>
        <v/>
      </c>
    </row>
    <row r="34" spans="1:9" ht="12.75" customHeight="1" x14ac:dyDescent="0.2">
      <c r="A34" s="105">
        <f t="shared" si="2"/>
        <v>28</v>
      </c>
      <c r="B34" s="106" t="e">
        <f>B33-Previsioni!$B$16</f>
        <v>#VALUE!</v>
      </c>
      <c r="D34" s="76" t="str">
        <f t="shared" si="0"/>
        <v/>
      </c>
      <c r="E34" s="76" t="str">
        <f t="shared" si="1"/>
        <v/>
      </c>
      <c r="F34" s="76" t="str">
        <f>IF(C34&lt;&gt;"",C34/(BMI!$B$6/100)^2,"")</f>
        <v/>
      </c>
      <c r="G34" s="107" t="str">
        <f>IF(C34&lt;&gt;"",((1.2*F34)+(0.23*BMI!$B$10)-(10.8*(IF(Massa!$B$3="Maschio",1,0)))-5.4)/100,"")</f>
        <v/>
      </c>
      <c r="H34" s="108" t="str">
        <f>IF(C34&lt;&gt;"",C34/(BMI!$B$6/100)^2,"")</f>
        <v/>
      </c>
    </row>
    <row r="35" spans="1:9" ht="12.75" customHeight="1" x14ac:dyDescent="0.2">
      <c r="A35" s="105">
        <f t="shared" si="2"/>
        <v>29</v>
      </c>
      <c r="B35" s="106" t="e">
        <f>B34-Previsioni!$B$16</f>
        <v>#VALUE!</v>
      </c>
      <c r="D35" s="76" t="str">
        <f t="shared" si="0"/>
        <v/>
      </c>
      <c r="E35" s="76" t="str">
        <f t="shared" si="1"/>
        <v/>
      </c>
      <c r="F35" s="76" t="str">
        <f>IF(C35&lt;&gt;"",C35/(BMI!$B$6/100)^2,"")</f>
        <v/>
      </c>
      <c r="G35" s="107" t="str">
        <f>IF(C35&lt;&gt;"",((1.2*F35)+(0.23*BMI!$B$10)-(10.8*(IF(Massa!$B$3="Maschio",1,0)))-5.4)/100,"")</f>
        <v/>
      </c>
      <c r="H35" s="108" t="str">
        <f>IF(C35&lt;&gt;"",C35/(BMI!$B$6/100)^2,"")</f>
        <v/>
      </c>
    </row>
    <row r="36" spans="1:9" ht="12.75" customHeight="1" x14ac:dyDescent="0.2">
      <c r="A36" s="105">
        <f t="shared" si="2"/>
        <v>30</v>
      </c>
      <c r="B36" s="106" t="e">
        <f>B35-Previsioni!$B$16</f>
        <v>#VALUE!</v>
      </c>
      <c r="D36" s="76" t="str">
        <f t="shared" si="0"/>
        <v/>
      </c>
      <c r="E36" s="76" t="str">
        <f t="shared" si="1"/>
        <v/>
      </c>
      <c r="F36" s="76" t="str">
        <f>IF(C36&lt;&gt;"",C36/(BMI!$B$6/100)^2,"")</f>
        <v/>
      </c>
      <c r="G36" s="107" t="str">
        <f>IF(C36&lt;&gt;"",((1.2*F36)+(0.23*BMI!$B$10)-(10.8*(IF(Massa!$B$3="Maschio",1,0)))-5.4)/100,"")</f>
        <v/>
      </c>
      <c r="H36" s="108" t="str">
        <f>IF(C36&lt;&gt;"",C36/(BMI!$B$6/100)^2,"")</f>
        <v/>
      </c>
      <c r="I36" s="109"/>
    </row>
    <row r="37" spans="1:9" ht="12.75" customHeight="1" x14ac:dyDescent="0.2">
      <c r="A37" s="105">
        <f t="shared" si="2"/>
        <v>31</v>
      </c>
      <c r="B37" s="106" t="e">
        <f>B36-Previsioni!$B$16</f>
        <v>#VALUE!</v>
      </c>
      <c r="D37" s="76" t="str">
        <f t="shared" ref="D37:D68" si="3">IF(C37&lt;&gt;"",B37-C37,"")</f>
        <v/>
      </c>
      <c r="E37" s="76" t="str">
        <f t="shared" ref="E37:E68" si="4">IF(C37&lt;&gt;"",C36-C37,"")</f>
        <v/>
      </c>
      <c r="F37" s="76" t="str">
        <f>IF(C37&lt;&gt;"",C37/(BMI!$B$6/100)^2,"")</f>
        <v/>
      </c>
      <c r="G37" s="107" t="str">
        <f>IF(C37&lt;&gt;"",((1.2*F37)+(0.23*BMI!$B$10)-(10.8*(IF(Massa!$B$3="Maschio",1,0)))-5.4)/100,"")</f>
        <v/>
      </c>
      <c r="H37" s="108" t="str">
        <f>IF(C37&lt;&gt;"",C37/(BMI!$B$6/100)^2,"")</f>
        <v/>
      </c>
    </row>
    <row r="38" spans="1:9" ht="12.75" customHeight="1" x14ac:dyDescent="0.2">
      <c r="A38" s="105">
        <f t="shared" si="2"/>
        <v>32</v>
      </c>
      <c r="B38" s="106" t="e">
        <f>B37-Previsioni!$B$16</f>
        <v>#VALUE!</v>
      </c>
      <c r="D38" s="76" t="str">
        <f t="shared" si="3"/>
        <v/>
      </c>
      <c r="E38" s="76" t="str">
        <f t="shared" si="4"/>
        <v/>
      </c>
      <c r="F38" s="76" t="str">
        <f>IF(C38&lt;&gt;"",C38/(BMI!$B$6/100)^2,"")</f>
        <v/>
      </c>
      <c r="G38" s="107" t="str">
        <f>IF(C38&lt;&gt;"",((1.2*F38)+(0.23*BMI!$B$10)-(10.8*(IF(Massa!$B$3="Maschio",1,0)))-5.4)/100,"")</f>
        <v/>
      </c>
      <c r="H38" s="108" t="str">
        <f>IF(C38&lt;&gt;"",C38/(BMI!$B$6/100)^2,"")</f>
        <v/>
      </c>
    </row>
    <row r="39" spans="1:9" ht="12.75" customHeight="1" x14ac:dyDescent="0.2">
      <c r="A39" s="105">
        <f t="shared" ref="A39:A70" si="5">A38+1</f>
        <v>33</v>
      </c>
      <c r="B39" s="106" t="e">
        <f>B38-Previsioni!$B$16</f>
        <v>#VALUE!</v>
      </c>
      <c r="D39" s="76" t="str">
        <f t="shared" si="3"/>
        <v/>
      </c>
      <c r="E39" s="76" t="str">
        <f t="shared" si="4"/>
        <v/>
      </c>
      <c r="F39" s="76" t="str">
        <f>IF(C39&lt;&gt;"",C39/(BMI!$B$6/100)^2,"")</f>
        <v/>
      </c>
      <c r="G39" s="107" t="str">
        <f>IF(C39&lt;&gt;"",((1.2*F39)+(0.23*BMI!$B$10)-(10.8*(IF(Massa!$B$3="Maschio",1,0)))-5.4)/100,"")</f>
        <v/>
      </c>
      <c r="H39" s="108" t="str">
        <f>IF(C39&lt;&gt;"",C39/(BMI!$B$6/100)^2,"")</f>
        <v/>
      </c>
    </row>
    <row r="40" spans="1:9" ht="12.75" customHeight="1" x14ac:dyDescent="0.2">
      <c r="A40" s="105">
        <f t="shared" si="5"/>
        <v>34</v>
      </c>
      <c r="B40" s="106" t="e">
        <f>B39-Previsioni!$B$16</f>
        <v>#VALUE!</v>
      </c>
      <c r="D40" s="76" t="str">
        <f t="shared" si="3"/>
        <v/>
      </c>
      <c r="E40" s="76" t="str">
        <f t="shared" si="4"/>
        <v/>
      </c>
      <c r="F40" s="76" t="str">
        <f>IF(C40&lt;&gt;"",C40/(BMI!$B$6/100)^2,"")</f>
        <v/>
      </c>
      <c r="G40" s="107" t="str">
        <f>IF(C40&lt;&gt;"",((1.2*F40)+(0.23*BMI!$B$10)-(10.8*(IF(Massa!$B$3="Maschio",1,0)))-5.4)/100,"")</f>
        <v/>
      </c>
      <c r="H40" s="108" t="str">
        <f>IF(C40&lt;&gt;"",C40/(BMI!$B$6/100)^2,"")</f>
        <v/>
      </c>
    </row>
    <row r="41" spans="1:9" ht="12.75" customHeight="1" x14ac:dyDescent="0.2">
      <c r="A41" s="105">
        <f t="shared" si="5"/>
        <v>35</v>
      </c>
      <c r="B41" s="106" t="e">
        <f>B40-Previsioni!$B$16</f>
        <v>#VALUE!</v>
      </c>
      <c r="D41" s="76" t="str">
        <f t="shared" si="3"/>
        <v/>
      </c>
      <c r="E41" s="76" t="str">
        <f t="shared" si="4"/>
        <v/>
      </c>
      <c r="F41" s="76" t="str">
        <f>IF(C41&lt;&gt;"",C41/(BMI!$B$6/100)^2,"")</f>
        <v/>
      </c>
      <c r="G41" s="107" t="str">
        <f>IF(C41&lt;&gt;"",((1.2*F41)+(0.23*BMI!$B$10)-(10.8*(IF(Massa!$B$3="Maschio",1,0)))-5.4)/100,"")</f>
        <v/>
      </c>
      <c r="H41" s="108" t="str">
        <f>IF(C41&lt;&gt;"",C41/(BMI!$B$6/100)^2,"")</f>
        <v/>
      </c>
    </row>
    <row r="42" spans="1:9" ht="12.75" customHeight="1" x14ac:dyDescent="0.2">
      <c r="A42" s="105">
        <f t="shared" si="5"/>
        <v>36</v>
      </c>
      <c r="B42" s="106" t="e">
        <f>B41-Previsioni!$B$16</f>
        <v>#VALUE!</v>
      </c>
      <c r="D42" s="76" t="str">
        <f t="shared" si="3"/>
        <v/>
      </c>
      <c r="E42" s="76" t="str">
        <f t="shared" si="4"/>
        <v/>
      </c>
      <c r="F42" s="76" t="str">
        <f>IF(C42&lt;&gt;"",C42/(BMI!$B$6/100)^2,"")</f>
        <v/>
      </c>
      <c r="G42" s="107" t="str">
        <f>IF(C42&lt;&gt;"",((1.2*F42)+(0.23*BMI!$B$10)-(10.8*(IF(Massa!$B$3="Maschio",1,0)))-5.4)/100,"")</f>
        <v/>
      </c>
      <c r="H42" s="108" t="str">
        <f>IF(C42&lt;&gt;"",C42/(BMI!$B$6/100)^2,"")</f>
        <v/>
      </c>
    </row>
    <row r="43" spans="1:9" ht="12.75" customHeight="1" x14ac:dyDescent="0.2">
      <c r="A43" s="105">
        <f t="shared" si="5"/>
        <v>37</v>
      </c>
      <c r="B43" s="106" t="e">
        <f>B42-Previsioni!$B$16</f>
        <v>#VALUE!</v>
      </c>
      <c r="D43" s="76" t="str">
        <f t="shared" si="3"/>
        <v/>
      </c>
      <c r="E43" s="76" t="str">
        <f t="shared" si="4"/>
        <v/>
      </c>
      <c r="F43" s="76" t="str">
        <f>IF(C43&lt;&gt;"",C43/(BMI!$B$6/100)^2,"")</f>
        <v/>
      </c>
      <c r="G43" s="107" t="str">
        <f>IF(C43&lt;&gt;"",((1.2*F43)+(0.23*BMI!$B$10)-(10.8*(IF(Massa!$B$3="Maschio",1,0)))-5.4)/100,"")</f>
        <v/>
      </c>
      <c r="H43" s="108" t="str">
        <f>IF(C43&lt;&gt;"",C43/(BMI!$B$6/100)^2,"")</f>
        <v/>
      </c>
    </row>
    <row r="44" spans="1:9" ht="12.75" customHeight="1" x14ac:dyDescent="0.2">
      <c r="A44" s="105">
        <f t="shared" si="5"/>
        <v>38</v>
      </c>
      <c r="B44" s="106" t="e">
        <f>B43-Previsioni!$B$16</f>
        <v>#VALUE!</v>
      </c>
      <c r="D44" s="76" t="str">
        <f t="shared" si="3"/>
        <v/>
      </c>
      <c r="E44" s="76" t="str">
        <f t="shared" si="4"/>
        <v/>
      </c>
      <c r="F44" s="76" t="str">
        <f>IF(C44&lt;&gt;"",C44/(BMI!$B$6/100)^2,"")</f>
        <v/>
      </c>
      <c r="G44" s="107" t="str">
        <f>IF(C44&lt;&gt;"",((1.2*F44)+(0.23*BMI!$B$10)-(10.8*(IF(Massa!$B$3="Maschio",1,0)))-5.4)/100,"")</f>
        <v/>
      </c>
      <c r="H44" s="108" t="str">
        <f>IF(C44&lt;&gt;"",C44/(BMI!$B$6/100)^2,"")</f>
        <v/>
      </c>
    </row>
    <row r="45" spans="1:9" ht="12.75" customHeight="1" x14ac:dyDescent="0.2">
      <c r="A45" s="105">
        <f t="shared" si="5"/>
        <v>39</v>
      </c>
      <c r="B45" s="106" t="e">
        <f>B44-Previsioni!$B$16</f>
        <v>#VALUE!</v>
      </c>
      <c r="D45" s="76" t="str">
        <f t="shared" si="3"/>
        <v/>
      </c>
      <c r="E45" s="76" t="str">
        <f t="shared" si="4"/>
        <v/>
      </c>
      <c r="F45" s="76" t="str">
        <f>IF(C45&lt;&gt;"",C45/(BMI!$B$6/100)^2,"")</f>
        <v/>
      </c>
      <c r="G45" s="107" t="str">
        <f>IF(C45&lt;&gt;"",((1.2*F45)+(0.23*BMI!$B$10)-(10.8*(IF(Massa!$B$3="Maschio",1,0)))-5.4)/100,"")</f>
        <v/>
      </c>
      <c r="H45" s="108" t="str">
        <f>IF(C45&lt;&gt;"",C45/(BMI!$B$6/100)^2,"")</f>
        <v/>
      </c>
    </row>
    <row r="46" spans="1:9" ht="12.75" customHeight="1" x14ac:dyDescent="0.2">
      <c r="A46" s="105">
        <f t="shared" si="5"/>
        <v>40</v>
      </c>
      <c r="B46" s="106" t="e">
        <f>B45-Previsioni!$B$16</f>
        <v>#VALUE!</v>
      </c>
      <c r="D46" s="76" t="str">
        <f t="shared" si="3"/>
        <v/>
      </c>
      <c r="E46" s="76" t="str">
        <f t="shared" si="4"/>
        <v/>
      </c>
      <c r="F46" s="76" t="str">
        <f>IF(C46&lt;&gt;"",C46/(BMI!$B$6/100)^2,"")</f>
        <v/>
      </c>
      <c r="G46" s="107" t="str">
        <f>IF(C46&lt;&gt;"",((1.2*F46)+(0.23*BMI!$B$10)-(10.8*(IF(Massa!$B$3="Maschio",1,0)))-5.4)/100,"")</f>
        <v/>
      </c>
      <c r="H46" s="108" t="str">
        <f>IF(C46&lt;&gt;"",C46/(BMI!$B$6/100)^2,"")</f>
        <v/>
      </c>
    </row>
    <row r="47" spans="1:9" ht="12.75" customHeight="1" x14ac:dyDescent="0.2">
      <c r="A47" s="105">
        <f t="shared" si="5"/>
        <v>41</v>
      </c>
      <c r="B47" s="106" t="e">
        <f>B46-Previsioni!$B$16</f>
        <v>#VALUE!</v>
      </c>
      <c r="D47" s="76" t="str">
        <f t="shared" si="3"/>
        <v/>
      </c>
      <c r="E47" s="76" t="str">
        <f t="shared" si="4"/>
        <v/>
      </c>
      <c r="F47" s="76" t="str">
        <f>IF(C47&lt;&gt;"",C47/(BMI!$B$6/100)^2,"")</f>
        <v/>
      </c>
      <c r="G47" s="107" t="str">
        <f>IF(C47&lt;&gt;"",((1.2*F47)+(0.23*BMI!$B$10)-(10.8*(IF(Massa!$B$3="Maschio",1,0)))-5.4)/100,"")</f>
        <v/>
      </c>
      <c r="H47" s="108" t="str">
        <f>IF(C47&lt;&gt;"",C47/(BMI!$B$6/100)^2,"")</f>
        <v/>
      </c>
    </row>
    <row r="48" spans="1:9" ht="12.75" customHeight="1" x14ac:dyDescent="0.2">
      <c r="A48" s="105">
        <f t="shared" si="5"/>
        <v>42</v>
      </c>
      <c r="B48" s="106" t="e">
        <f>B47-Previsioni!$B$16</f>
        <v>#VALUE!</v>
      </c>
      <c r="D48" s="76" t="str">
        <f t="shared" si="3"/>
        <v/>
      </c>
      <c r="E48" s="76" t="str">
        <f t="shared" si="4"/>
        <v/>
      </c>
      <c r="F48" s="76" t="str">
        <f>IF(C48&lt;&gt;"",C48/(BMI!$B$6/100)^2,"")</f>
        <v/>
      </c>
      <c r="G48" s="107" t="str">
        <f>IF(C48&lt;&gt;"",((1.2*F48)+(0.23*BMI!$B$10)-(10.8*(IF(Massa!$B$3="Maschio",1,0)))-5.4)/100,"")</f>
        <v/>
      </c>
      <c r="H48" s="108" t="str">
        <f>IF(C48&lt;&gt;"",C48/(BMI!$B$6/100)^2,"")</f>
        <v/>
      </c>
    </row>
    <row r="49" spans="1:8" ht="12.75" customHeight="1" x14ac:dyDescent="0.2">
      <c r="A49" s="105">
        <f t="shared" si="5"/>
        <v>43</v>
      </c>
      <c r="B49" s="106" t="e">
        <f>B48-Previsioni!$B$16</f>
        <v>#VALUE!</v>
      </c>
      <c r="D49" s="76" t="str">
        <f t="shared" si="3"/>
        <v/>
      </c>
      <c r="E49" s="76" t="str">
        <f t="shared" si="4"/>
        <v/>
      </c>
      <c r="F49" s="76" t="str">
        <f>IF(C49&lt;&gt;"",C49/(BMI!$B$6/100)^2,"")</f>
        <v/>
      </c>
      <c r="G49" s="107" t="str">
        <f>IF(C49&lt;&gt;"",((1.2*F49)+(0.23*BMI!$B$10)-(10.8*(IF(Massa!$B$3="Maschio",1,0)))-5.4)/100,"")</f>
        <v/>
      </c>
      <c r="H49" s="108" t="str">
        <f>IF(C49&lt;&gt;"",C49/(BMI!$B$6/100)^2,"")</f>
        <v/>
      </c>
    </row>
    <row r="50" spans="1:8" ht="12.75" customHeight="1" x14ac:dyDescent="0.2">
      <c r="A50" s="105">
        <f t="shared" si="5"/>
        <v>44</v>
      </c>
      <c r="B50" s="106" t="e">
        <f>B49-Previsioni!$B$16</f>
        <v>#VALUE!</v>
      </c>
      <c r="D50" s="76" t="str">
        <f t="shared" si="3"/>
        <v/>
      </c>
      <c r="E50" s="76" t="str">
        <f t="shared" si="4"/>
        <v/>
      </c>
      <c r="F50" s="76" t="str">
        <f>IF(C50&lt;&gt;"",C50/(BMI!$B$6/100)^2,"")</f>
        <v/>
      </c>
      <c r="G50" s="107" t="str">
        <f>IF(C50&lt;&gt;"",((1.2*F50)+(0.23*BMI!$B$10)-(10.8*(IF(Massa!$B$3="Maschio",1,0)))-5.4)/100,"")</f>
        <v/>
      </c>
      <c r="H50" s="108" t="str">
        <f>IF(C50&lt;&gt;"",C50/(BMI!$B$6/100)^2,"")</f>
        <v/>
      </c>
    </row>
    <row r="51" spans="1:8" ht="12.75" customHeight="1" x14ac:dyDescent="0.2">
      <c r="A51" s="105">
        <f t="shared" si="5"/>
        <v>45</v>
      </c>
      <c r="B51" s="106" t="e">
        <f>B50-Previsioni!$B$16</f>
        <v>#VALUE!</v>
      </c>
      <c r="D51" s="76" t="str">
        <f t="shared" si="3"/>
        <v/>
      </c>
      <c r="E51" s="76" t="str">
        <f t="shared" si="4"/>
        <v/>
      </c>
      <c r="F51" s="76" t="str">
        <f>IF(C51&lt;&gt;"",C51/(BMI!$B$6/100)^2,"")</f>
        <v/>
      </c>
      <c r="G51" s="107" t="str">
        <f>IF(C51&lt;&gt;"",((1.2*F51)+(0.23*BMI!$B$10)-(10.8*(IF(Massa!$B$3="Maschio",1,0)))-5.4)/100,"")</f>
        <v/>
      </c>
      <c r="H51" s="108" t="str">
        <f>IF(C51&lt;&gt;"",C51/(BMI!$B$6/100)^2,"")</f>
        <v/>
      </c>
    </row>
    <row r="52" spans="1:8" ht="12.75" customHeight="1" x14ac:dyDescent="0.2">
      <c r="A52" s="105">
        <f t="shared" si="5"/>
        <v>46</v>
      </c>
      <c r="B52" s="106" t="e">
        <f>B51-Previsioni!$B$16</f>
        <v>#VALUE!</v>
      </c>
      <c r="D52" s="76" t="str">
        <f t="shared" si="3"/>
        <v/>
      </c>
      <c r="E52" s="76" t="str">
        <f t="shared" si="4"/>
        <v/>
      </c>
      <c r="F52" s="76" t="str">
        <f>IF(C52&lt;&gt;"",C52/(BMI!$B$6/100)^2,"")</f>
        <v/>
      </c>
      <c r="G52" s="107" t="str">
        <f>IF(C52&lt;&gt;"",((1.2*F52)+(0.23*BMI!$B$10)-(10.8*(IF(Massa!$B$3="Maschio",1,0)))-5.4)/100,"")</f>
        <v/>
      </c>
      <c r="H52" s="108" t="str">
        <f>IF(C52&lt;&gt;"",C52/(BMI!$B$6/100)^2,"")</f>
        <v/>
      </c>
    </row>
    <row r="53" spans="1:8" ht="12.75" customHeight="1" x14ac:dyDescent="0.2">
      <c r="A53" s="105">
        <f t="shared" si="5"/>
        <v>47</v>
      </c>
      <c r="B53" s="106" t="e">
        <f>B52-Previsioni!$B$16</f>
        <v>#VALUE!</v>
      </c>
      <c r="D53" s="76" t="str">
        <f t="shared" si="3"/>
        <v/>
      </c>
      <c r="E53" s="76" t="str">
        <f t="shared" si="4"/>
        <v/>
      </c>
      <c r="F53" s="76" t="str">
        <f>IF(C53&lt;&gt;"",C53/(BMI!$B$6/100)^2,"")</f>
        <v/>
      </c>
      <c r="G53" s="107" t="str">
        <f>IF(C53&lt;&gt;"",((1.2*F53)+(0.23*BMI!$B$10)-(10.8*(IF(Massa!$B$3="Maschio",1,0)))-5.4)/100,"")</f>
        <v/>
      </c>
      <c r="H53" s="108" t="str">
        <f>IF(C53&lt;&gt;"",C53/(BMI!$B$6/100)^2,"")</f>
        <v/>
      </c>
    </row>
    <row r="54" spans="1:8" ht="12.75" customHeight="1" x14ac:dyDescent="0.2">
      <c r="A54" s="105">
        <f t="shared" si="5"/>
        <v>48</v>
      </c>
      <c r="B54" s="106" t="e">
        <f>B53-Previsioni!$B$16</f>
        <v>#VALUE!</v>
      </c>
      <c r="D54" s="76" t="str">
        <f t="shared" si="3"/>
        <v/>
      </c>
      <c r="E54" s="76" t="str">
        <f t="shared" si="4"/>
        <v/>
      </c>
      <c r="F54" s="76" t="str">
        <f>IF(C54&lt;&gt;"",C54/(BMI!$B$6/100)^2,"")</f>
        <v/>
      </c>
      <c r="G54" s="107" t="str">
        <f>IF(C54&lt;&gt;"",((1.2*F54)+(0.23*BMI!$B$10)-(10.8*(IF(Massa!$B$3="Maschio",1,0)))-5.4)/100,"")</f>
        <v/>
      </c>
      <c r="H54" s="108" t="str">
        <f>IF(C54&lt;&gt;"",C54/(BMI!$B$6/100)^2,"")</f>
        <v/>
      </c>
    </row>
    <row r="55" spans="1:8" ht="12.75" customHeight="1" x14ac:dyDescent="0.2">
      <c r="A55" s="105">
        <f t="shared" si="5"/>
        <v>49</v>
      </c>
      <c r="B55" s="106" t="e">
        <f>B54-Previsioni!$B$16</f>
        <v>#VALUE!</v>
      </c>
      <c r="D55" s="76" t="str">
        <f t="shared" si="3"/>
        <v/>
      </c>
      <c r="E55" s="76" t="str">
        <f t="shared" si="4"/>
        <v/>
      </c>
      <c r="F55" s="76" t="str">
        <f>IF(C55&lt;&gt;"",C55/(BMI!$B$6/100)^2,"")</f>
        <v/>
      </c>
      <c r="G55" s="107" t="str">
        <f>IF(C55&lt;&gt;"",((1.2*F55)+(0.23*BMI!$B$10)-(10.8*(IF(Massa!$B$3="Maschio",1,0)))-5.4)/100,"")</f>
        <v/>
      </c>
      <c r="H55" s="108" t="str">
        <f>IF(C55&lt;&gt;"",C55/(BMI!$B$6/100)^2,"")</f>
        <v/>
      </c>
    </row>
    <row r="56" spans="1:8" ht="12.75" customHeight="1" x14ac:dyDescent="0.2">
      <c r="A56" s="105">
        <f t="shared" si="5"/>
        <v>50</v>
      </c>
      <c r="B56" s="106" t="e">
        <f>B55-Previsioni!$B$16</f>
        <v>#VALUE!</v>
      </c>
      <c r="D56" s="76" t="str">
        <f t="shared" si="3"/>
        <v/>
      </c>
      <c r="E56" s="76" t="str">
        <f t="shared" si="4"/>
        <v/>
      </c>
      <c r="F56" s="76" t="str">
        <f>IF(C56&lt;&gt;"",C56/(BMI!$B$6/100)^2,"")</f>
        <v/>
      </c>
      <c r="G56" s="107" t="str">
        <f>IF(C56&lt;&gt;"",((1.2*F56)+(0.23*BMI!$B$10)-(10.8*(IF(Massa!$B$3="Maschio",1,0)))-5.4)/100,"")</f>
        <v/>
      </c>
      <c r="H56" s="108" t="str">
        <f>IF(C56&lt;&gt;"",C56/(BMI!$B$6/100)^2,"")</f>
        <v/>
      </c>
    </row>
    <row r="57" spans="1:8" ht="12.75" customHeight="1" x14ac:dyDescent="0.2">
      <c r="A57" s="105">
        <f t="shared" si="5"/>
        <v>51</v>
      </c>
      <c r="B57" s="106" t="e">
        <f>B56-Previsioni!$B$16</f>
        <v>#VALUE!</v>
      </c>
      <c r="D57" s="76" t="str">
        <f t="shared" si="3"/>
        <v/>
      </c>
      <c r="E57" s="76" t="str">
        <f t="shared" si="4"/>
        <v/>
      </c>
      <c r="F57" s="76" t="str">
        <f>IF(C57&lt;&gt;"",C57/(BMI!$B$6/100)^2,"")</f>
        <v/>
      </c>
      <c r="G57" s="107" t="str">
        <f>IF(C57&lt;&gt;"",((1.2*F57)+(0.23*BMI!$B$10)-(10.8*(IF(Massa!$B$3="Maschio",1,0)))-5.4)/100,"")</f>
        <v/>
      </c>
      <c r="H57" s="108" t="str">
        <f>IF(C57&lt;&gt;"",C57/(BMI!$B$6/100)^2,"")</f>
        <v/>
      </c>
    </row>
    <row r="58" spans="1:8" ht="12.75" customHeight="1" x14ac:dyDescent="0.2">
      <c r="A58" s="105">
        <f t="shared" si="5"/>
        <v>52</v>
      </c>
      <c r="B58" s="106" t="e">
        <f>B57-Previsioni!$B$16</f>
        <v>#VALUE!</v>
      </c>
      <c r="D58" s="76" t="str">
        <f t="shared" si="3"/>
        <v/>
      </c>
      <c r="E58" s="76" t="str">
        <f t="shared" si="4"/>
        <v/>
      </c>
      <c r="F58" s="76" t="str">
        <f>IF(C58&lt;&gt;"",C58/(BMI!$B$6/100)^2,"")</f>
        <v/>
      </c>
      <c r="G58" s="107" t="str">
        <f>IF(C58&lt;&gt;"",((1.2*F58)+(0.23*BMI!$B$10)-(10.8*(IF(Massa!$B$3="Maschio",1,0)))-5.4)/100,"")</f>
        <v/>
      </c>
      <c r="H58" s="108" t="str">
        <f>IF(C58&lt;&gt;"",C58/(BMI!$B$6/100)^2,"")</f>
        <v/>
      </c>
    </row>
    <row r="59" spans="1:8" ht="12.75" customHeight="1" x14ac:dyDescent="0.2">
      <c r="A59" s="105">
        <f t="shared" si="5"/>
        <v>53</v>
      </c>
      <c r="B59" s="106" t="e">
        <f>B58-Previsioni!$B$16</f>
        <v>#VALUE!</v>
      </c>
      <c r="D59" s="76" t="str">
        <f t="shared" si="3"/>
        <v/>
      </c>
      <c r="E59" s="76" t="str">
        <f t="shared" si="4"/>
        <v/>
      </c>
      <c r="F59" s="76" t="str">
        <f>IF(C59&lt;&gt;"",C59/(BMI!$B$6/100)^2,"")</f>
        <v/>
      </c>
      <c r="G59" s="107" t="str">
        <f>IF(C59&lt;&gt;"",((1.2*F59)+(0.23*BMI!$B$10)-(10.8*(IF(Massa!$B$3="Maschio",1,0)))-5.4)/100,"")</f>
        <v/>
      </c>
      <c r="H59" s="108" t="str">
        <f>IF(C59&lt;&gt;"",C59/(BMI!$B$6/100)^2,"")</f>
        <v/>
      </c>
    </row>
    <row r="60" spans="1:8" ht="12.75" customHeight="1" x14ac:dyDescent="0.2">
      <c r="A60" s="105">
        <f t="shared" si="5"/>
        <v>54</v>
      </c>
      <c r="B60" s="106" t="e">
        <f>B59-Previsioni!$B$16</f>
        <v>#VALUE!</v>
      </c>
      <c r="D60" s="76" t="str">
        <f t="shared" si="3"/>
        <v/>
      </c>
      <c r="E60" s="76" t="str">
        <f t="shared" si="4"/>
        <v/>
      </c>
      <c r="F60" s="76" t="str">
        <f>IF(C60&lt;&gt;"",C60/(BMI!$B$6/100)^2,"")</f>
        <v/>
      </c>
      <c r="G60" s="107" t="str">
        <f>IF(C60&lt;&gt;"",((1.2*F60)+(0.23*BMI!$B$10)-(10.8*(IF(Massa!$B$3="Maschio",1,0)))-5.4)/100,"")</f>
        <v/>
      </c>
      <c r="H60" s="108" t="str">
        <f>IF(C60&lt;&gt;"",C60/(BMI!$B$6/100)^2,"")</f>
        <v/>
      </c>
    </row>
    <row r="61" spans="1:8" ht="12.75" customHeight="1" x14ac:dyDescent="0.2">
      <c r="A61" s="105">
        <f t="shared" si="5"/>
        <v>55</v>
      </c>
      <c r="B61" s="106" t="e">
        <f>B60-Previsioni!$B$16</f>
        <v>#VALUE!</v>
      </c>
      <c r="D61" s="76" t="str">
        <f t="shared" si="3"/>
        <v/>
      </c>
      <c r="E61" s="76" t="str">
        <f t="shared" si="4"/>
        <v/>
      </c>
      <c r="F61" s="76" t="str">
        <f>IF(C61&lt;&gt;"",C61/(BMI!$B$6/100)^2,"")</f>
        <v/>
      </c>
      <c r="G61" s="107" t="str">
        <f>IF(C61&lt;&gt;"",((1.2*F61)+(0.23*BMI!$B$10)-(10.8*(IF(Massa!$B$3="Maschio",1,0)))-5.4)/100,"")</f>
        <v/>
      </c>
      <c r="H61" s="108" t="str">
        <f>IF(C61&lt;&gt;"",C61/(BMI!$B$6/100)^2,"")</f>
        <v/>
      </c>
    </row>
    <row r="62" spans="1:8" ht="12.75" customHeight="1" x14ac:dyDescent="0.2">
      <c r="A62" s="105">
        <f t="shared" si="5"/>
        <v>56</v>
      </c>
      <c r="B62" s="106" t="e">
        <f>B61-Previsioni!$B$16</f>
        <v>#VALUE!</v>
      </c>
      <c r="D62" s="76" t="str">
        <f t="shared" si="3"/>
        <v/>
      </c>
      <c r="E62" s="76" t="str">
        <f t="shared" si="4"/>
        <v/>
      </c>
      <c r="F62" s="76" t="str">
        <f>IF(C62&lt;&gt;"",C62/(BMI!$B$6/100)^2,"")</f>
        <v/>
      </c>
      <c r="G62" s="107" t="str">
        <f>IF(C62&lt;&gt;"",((1.2*F62)+(0.23*BMI!$B$10)-(10.8*(IF(Massa!$B$3="Maschio",1,0)))-5.4)/100,"")</f>
        <v/>
      </c>
      <c r="H62" s="108" t="str">
        <f>IF(C62&lt;&gt;"",C62/(BMI!$B$6/100)^2,"")</f>
        <v/>
      </c>
    </row>
    <row r="63" spans="1:8" ht="12.75" customHeight="1" x14ac:dyDescent="0.2">
      <c r="A63" s="105">
        <f t="shared" si="5"/>
        <v>57</v>
      </c>
      <c r="B63" s="106" t="e">
        <f>B62-Previsioni!$B$16</f>
        <v>#VALUE!</v>
      </c>
      <c r="D63" s="76" t="str">
        <f t="shared" si="3"/>
        <v/>
      </c>
      <c r="E63" s="76" t="str">
        <f t="shared" si="4"/>
        <v/>
      </c>
      <c r="F63" s="76" t="str">
        <f>IF(C63&lt;&gt;"",C63/(BMI!$B$6/100)^2,"")</f>
        <v/>
      </c>
      <c r="G63" s="107" t="str">
        <f>IF(C63&lt;&gt;"",((1.2*F63)+(0.23*BMI!$B$10)-(10.8*(IF(Massa!$B$3="Maschio",1,0)))-5.4)/100,"")</f>
        <v/>
      </c>
      <c r="H63" s="108" t="str">
        <f>IF(C63&lt;&gt;"",C63/(BMI!$B$6/100)^2,"")</f>
        <v/>
      </c>
    </row>
    <row r="64" spans="1:8" ht="12.75" customHeight="1" x14ac:dyDescent="0.2">
      <c r="A64" s="105">
        <f t="shared" si="5"/>
        <v>58</v>
      </c>
      <c r="B64" s="106" t="e">
        <f>B63-Previsioni!$B$16</f>
        <v>#VALUE!</v>
      </c>
      <c r="D64" s="76" t="str">
        <f t="shared" si="3"/>
        <v/>
      </c>
      <c r="E64" s="76" t="str">
        <f t="shared" si="4"/>
        <v/>
      </c>
      <c r="F64" s="76" t="str">
        <f>IF(C64&lt;&gt;"",C64/(BMI!$B$6/100)^2,"")</f>
        <v/>
      </c>
      <c r="G64" s="107" t="str">
        <f>IF(C64&lt;&gt;"",((1.2*F64)+(0.23*BMI!$B$10)-(10.8*(IF(Massa!$B$3="Maschio",1,0)))-5.4)/100,"")</f>
        <v/>
      </c>
      <c r="H64" s="108" t="str">
        <f>IF(C64&lt;&gt;"",C64/(BMI!$B$6/100)^2,"")</f>
        <v/>
      </c>
    </row>
    <row r="65" spans="1:8" ht="12.75" customHeight="1" x14ac:dyDescent="0.2">
      <c r="A65" s="105">
        <f t="shared" si="5"/>
        <v>59</v>
      </c>
      <c r="B65" s="106" t="e">
        <f>B64-Previsioni!$B$16</f>
        <v>#VALUE!</v>
      </c>
      <c r="D65" s="76" t="str">
        <f t="shared" si="3"/>
        <v/>
      </c>
      <c r="E65" s="76" t="str">
        <f t="shared" si="4"/>
        <v/>
      </c>
      <c r="F65" s="76" t="str">
        <f>IF(C65&lt;&gt;"",C65/(BMI!$B$6/100)^2,"")</f>
        <v/>
      </c>
      <c r="G65" s="107" t="str">
        <f>IF(C65&lt;&gt;"",((1.2*F65)+(0.23*BMI!$B$10)-(10.8*(IF(Massa!$B$3="Maschio",1,0)))-5.4)/100,"")</f>
        <v/>
      </c>
      <c r="H65" s="108" t="str">
        <f>IF(C65&lt;&gt;"",C65/(BMI!$B$6/100)^2,"")</f>
        <v/>
      </c>
    </row>
    <row r="66" spans="1:8" ht="12.75" customHeight="1" x14ac:dyDescent="0.2">
      <c r="A66" s="105">
        <f t="shared" si="5"/>
        <v>60</v>
      </c>
      <c r="B66" s="106" t="e">
        <f>B65-Previsioni!$B$16</f>
        <v>#VALUE!</v>
      </c>
      <c r="D66" s="76" t="str">
        <f t="shared" si="3"/>
        <v/>
      </c>
      <c r="E66" s="76" t="str">
        <f t="shared" si="4"/>
        <v/>
      </c>
      <c r="F66" s="76" t="str">
        <f>IF(C66&lt;&gt;"",C66/(BMI!$B$6/100)^2,"")</f>
        <v/>
      </c>
      <c r="G66" s="107" t="str">
        <f>IF(C66&lt;&gt;"",((1.2*F66)+(0.23*BMI!$B$10)-(10.8*(IF(Massa!$B$3="Maschio",1,0)))-5.4)/100,"")</f>
        <v/>
      </c>
      <c r="H66" s="108" t="str">
        <f>IF(C66&lt;&gt;"",C66/(BMI!$B$6/100)^2,"")</f>
        <v/>
      </c>
    </row>
    <row r="67" spans="1:8" ht="12.75" customHeight="1" x14ac:dyDescent="0.2">
      <c r="A67" s="105">
        <f t="shared" si="5"/>
        <v>61</v>
      </c>
      <c r="B67" s="106" t="e">
        <f>B66-Previsioni!$B$16</f>
        <v>#VALUE!</v>
      </c>
      <c r="D67" s="76" t="str">
        <f t="shared" si="3"/>
        <v/>
      </c>
      <c r="E67" s="76" t="str">
        <f t="shared" si="4"/>
        <v/>
      </c>
      <c r="F67" s="76" t="str">
        <f>IF(C67&lt;&gt;"",C67/(BMI!$B$6/100)^2,"")</f>
        <v/>
      </c>
      <c r="G67" s="107" t="str">
        <f>IF(C67&lt;&gt;"",((1.2*F67)+(0.23*BMI!$B$10)-(10.8*(IF(Massa!$B$3="Maschio",1,0)))-5.4)/100,"")</f>
        <v/>
      </c>
      <c r="H67" s="108" t="str">
        <f>IF(C67&lt;&gt;"",C67/(BMI!$B$6/100)^2,"")</f>
        <v/>
      </c>
    </row>
    <row r="68" spans="1:8" ht="12.75" customHeight="1" x14ac:dyDescent="0.2">
      <c r="A68" s="105">
        <f t="shared" si="5"/>
        <v>62</v>
      </c>
      <c r="B68" s="106" t="e">
        <f>B67-Previsioni!$B$16</f>
        <v>#VALUE!</v>
      </c>
      <c r="D68" s="76" t="str">
        <f t="shared" si="3"/>
        <v/>
      </c>
      <c r="E68" s="76" t="str">
        <f t="shared" si="4"/>
        <v/>
      </c>
      <c r="F68" s="76" t="str">
        <f>IF(C68&lt;&gt;"",C68/(BMI!$B$6/100)^2,"")</f>
        <v/>
      </c>
      <c r="G68" s="107" t="str">
        <f>IF(C68&lt;&gt;"",((1.2*F68)+(0.23*BMI!$B$10)-(10.8*(IF(Massa!$B$3="Maschio",1,0)))-5.4)/100,"")</f>
        <v/>
      </c>
      <c r="H68" s="108" t="str">
        <f>IF(C68&lt;&gt;"",C68/(BMI!$B$6/100)^2,"")</f>
        <v/>
      </c>
    </row>
    <row r="69" spans="1:8" ht="12.75" customHeight="1" x14ac:dyDescent="0.2">
      <c r="A69" s="105">
        <f t="shared" si="5"/>
        <v>63</v>
      </c>
      <c r="B69" s="106" t="e">
        <f>B68-Previsioni!$B$16</f>
        <v>#VALUE!</v>
      </c>
      <c r="D69" s="76" t="str">
        <f t="shared" ref="D69:D100" si="6">IF(C69&lt;&gt;"",B69-C69,"")</f>
        <v/>
      </c>
      <c r="E69" s="76" t="str">
        <f t="shared" ref="E69:E100" si="7">IF(C69&lt;&gt;"",C68-C69,"")</f>
        <v/>
      </c>
      <c r="F69" s="76" t="str">
        <f>IF(C69&lt;&gt;"",C69/(BMI!$B$6/100)^2,"")</f>
        <v/>
      </c>
      <c r="G69" s="107" t="str">
        <f>IF(C69&lt;&gt;"",((1.2*F69)+(0.23*BMI!$B$10)-(10.8*(IF(Massa!$B$3="Maschio",1,0)))-5.4)/100,"")</f>
        <v/>
      </c>
      <c r="H69" s="108" t="str">
        <f>IF(C69&lt;&gt;"",C69/(BMI!$B$6/100)^2,"")</f>
        <v/>
      </c>
    </row>
    <row r="70" spans="1:8" ht="12.75" customHeight="1" x14ac:dyDescent="0.2">
      <c r="A70" s="105">
        <f t="shared" si="5"/>
        <v>64</v>
      </c>
      <c r="B70" s="106" t="e">
        <f>B69-Previsioni!$B$16</f>
        <v>#VALUE!</v>
      </c>
      <c r="D70" s="76" t="str">
        <f t="shared" si="6"/>
        <v/>
      </c>
      <c r="E70" s="76" t="str">
        <f t="shared" si="7"/>
        <v/>
      </c>
      <c r="F70" s="76" t="str">
        <f>IF(C70&lt;&gt;"",C70/(BMI!$B$6/100)^2,"")</f>
        <v/>
      </c>
      <c r="G70" s="107" t="str">
        <f>IF(C70&lt;&gt;"",((1.2*F70)+(0.23*BMI!$B$10)-(10.8*(IF(Massa!$B$3="Maschio",1,0)))-5.4)/100,"")</f>
        <v/>
      </c>
      <c r="H70" s="108" t="str">
        <f>IF(C70&lt;&gt;"",C70/(BMI!$B$6/100)^2,"")</f>
        <v/>
      </c>
    </row>
    <row r="71" spans="1:8" ht="12.75" customHeight="1" x14ac:dyDescent="0.2">
      <c r="A71" s="105">
        <f t="shared" ref="A71:A102" si="8">A70+1</f>
        <v>65</v>
      </c>
      <c r="B71" s="106" t="e">
        <f>B70-Previsioni!$B$16</f>
        <v>#VALUE!</v>
      </c>
      <c r="D71" s="76" t="str">
        <f t="shared" si="6"/>
        <v/>
      </c>
      <c r="E71" s="76" t="str">
        <f t="shared" si="7"/>
        <v/>
      </c>
      <c r="F71" s="76" t="str">
        <f>IF(C71&lt;&gt;"",C71/(BMI!$B$6/100)^2,"")</f>
        <v/>
      </c>
      <c r="G71" s="107" t="str">
        <f>IF(C71&lt;&gt;"",((1.2*F71)+(0.23*BMI!$B$10)-(10.8*(IF(Massa!$B$3="Maschio",1,0)))-5.4)/100,"")</f>
        <v/>
      </c>
      <c r="H71" s="108" t="str">
        <f>IF(C71&lt;&gt;"",C71/(BMI!$B$6/100)^2,"")</f>
        <v/>
      </c>
    </row>
    <row r="72" spans="1:8" ht="12.75" customHeight="1" x14ac:dyDescent="0.2">
      <c r="A72" s="105">
        <f t="shared" si="8"/>
        <v>66</v>
      </c>
      <c r="B72" s="106" t="e">
        <f>B71-Previsioni!$B$16</f>
        <v>#VALUE!</v>
      </c>
      <c r="D72" s="76" t="str">
        <f t="shared" si="6"/>
        <v/>
      </c>
      <c r="E72" s="76" t="str">
        <f t="shared" si="7"/>
        <v/>
      </c>
      <c r="F72" s="76" t="str">
        <f>IF(C72&lt;&gt;"",C72/(BMI!$B$6/100)^2,"")</f>
        <v/>
      </c>
      <c r="G72" s="107" t="str">
        <f>IF(C72&lt;&gt;"",((1.2*F72)+(0.23*BMI!$B$10)-(10.8*(IF(Massa!$B$3="Maschio",1,0)))-5.4)/100,"")</f>
        <v/>
      </c>
      <c r="H72" s="108" t="str">
        <f>IF(C72&lt;&gt;"",C72/(BMI!$B$6/100)^2,"")</f>
        <v/>
      </c>
    </row>
    <row r="73" spans="1:8" ht="12.75" customHeight="1" x14ac:dyDescent="0.2">
      <c r="A73" s="105">
        <f t="shared" si="8"/>
        <v>67</v>
      </c>
      <c r="B73" s="106" t="e">
        <f>B72-Previsioni!$B$16</f>
        <v>#VALUE!</v>
      </c>
      <c r="D73" s="76" t="str">
        <f t="shared" si="6"/>
        <v/>
      </c>
      <c r="E73" s="76" t="str">
        <f t="shared" si="7"/>
        <v/>
      </c>
      <c r="F73" s="76" t="str">
        <f>IF(C73&lt;&gt;"",C73/(BMI!$B$6/100)^2,"")</f>
        <v/>
      </c>
      <c r="G73" s="107" t="str">
        <f>IF(C73&lt;&gt;"",((1.2*F73)+(0.23*BMI!$B$10)-(10.8*(IF(Massa!$B$3="Maschio",1,0)))-5.4)/100,"")</f>
        <v/>
      </c>
      <c r="H73" s="108" t="str">
        <f>IF(C73&lt;&gt;"",C73/(BMI!$B$6/100)^2,"")</f>
        <v/>
      </c>
    </row>
    <row r="74" spans="1:8" ht="12.75" customHeight="1" x14ac:dyDescent="0.2">
      <c r="A74" s="105">
        <f t="shared" si="8"/>
        <v>68</v>
      </c>
      <c r="B74" s="106" t="e">
        <f>B73-Previsioni!$B$16</f>
        <v>#VALUE!</v>
      </c>
      <c r="D74" s="76" t="str">
        <f t="shared" si="6"/>
        <v/>
      </c>
      <c r="E74" s="76" t="str">
        <f t="shared" si="7"/>
        <v/>
      </c>
      <c r="F74" s="76" t="str">
        <f>IF(C74&lt;&gt;"",C74/(BMI!$B$6/100)^2,"")</f>
        <v/>
      </c>
      <c r="G74" s="107" t="str">
        <f>IF(C74&lt;&gt;"",((1.2*F74)+(0.23*BMI!$B$10)-(10.8*(IF(Massa!$B$3="Maschio",1,0)))-5.4)/100,"")</f>
        <v/>
      </c>
      <c r="H74" s="108" t="str">
        <f>IF(C74&lt;&gt;"",C74/(BMI!$B$6/100)^2,"")</f>
        <v/>
      </c>
    </row>
    <row r="75" spans="1:8" ht="12.75" customHeight="1" x14ac:dyDescent="0.2">
      <c r="A75" s="105">
        <f t="shared" si="8"/>
        <v>69</v>
      </c>
      <c r="B75" s="106" t="e">
        <f>B74-Previsioni!$B$16</f>
        <v>#VALUE!</v>
      </c>
      <c r="D75" s="76" t="str">
        <f t="shared" si="6"/>
        <v/>
      </c>
      <c r="E75" s="76" t="str">
        <f t="shared" si="7"/>
        <v/>
      </c>
      <c r="F75" s="76" t="str">
        <f>IF(C75&lt;&gt;"",C75/(BMI!$B$6/100)^2,"")</f>
        <v/>
      </c>
      <c r="G75" s="107" t="str">
        <f>IF(C75&lt;&gt;"",((1.2*F75)+(0.23*BMI!$B$10)-(10.8*(IF(Massa!$B$3="Maschio",1,0)))-5.4)/100,"")</f>
        <v/>
      </c>
      <c r="H75" s="108" t="str">
        <f>IF(C75&lt;&gt;"",C75/(BMI!$B$6/100)^2,"")</f>
        <v/>
      </c>
    </row>
    <row r="76" spans="1:8" ht="12.75" customHeight="1" x14ac:dyDescent="0.2">
      <c r="A76" s="105">
        <f t="shared" si="8"/>
        <v>70</v>
      </c>
      <c r="B76" s="106" t="e">
        <f>B75-Previsioni!$B$16</f>
        <v>#VALUE!</v>
      </c>
      <c r="D76" s="76" t="str">
        <f t="shared" si="6"/>
        <v/>
      </c>
      <c r="E76" s="76" t="str">
        <f t="shared" si="7"/>
        <v/>
      </c>
      <c r="F76" s="76" t="str">
        <f>IF(C76&lt;&gt;"",C76/(BMI!$B$6/100)^2,"")</f>
        <v/>
      </c>
      <c r="G76" s="107" t="str">
        <f>IF(C76&lt;&gt;"",((1.2*F76)+(0.23*BMI!$B$10)-(10.8*(IF(Massa!$B$3="Maschio",1,0)))-5.4)/100,"")</f>
        <v/>
      </c>
      <c r="H76" s="108" t="str">
        <f>IF(C76&lt;&gt;"",C76/(BMI!$B$6/100)^2,"")</f>
        <v/>
      </c>
    </row>
    <row r="77" spans="1:8" ht="12.75" customHeight="1" x14ac:dyDescent="0.2">
      <c r="A77" s="105">
        <f t="shared" si="8"/>
        <v>71</v>
      </c>
      <c r="B77" s="106" t="e">
        <f>B76-Previsioni!$B$16</f>
        <v>#VALUE!</v>
      </c>
      <c r="D77" s="76" t="str">
        <f t="shared" si="6"/>
        <v/>
      </c>
      <c r="E77" s="76" t="str">
        <f t="shared" si="7"/>
        <v/>
      </c>
      <c r="F77" s="76" t="str">
        <f>IF(C77&lt;&gt;"",C77/(BMI!$B$6/100)^2,"")</f>
        <v/>
      </c>
      <c r="G77" s="107" t="str">
        <f>IF(C77&lt;&gt;"",((1.2*F77)+(0.23*BMI!$B$10)-(10.8*(IF(Massa!$B$3="Maschio",1,0)))-5.4)/100,"")</f>
        <v/>
      </c>
      <c r="H77" s="108" t="str">
        <f>IF(C77&lt;&gt;"",C77/(BMI!$B$6/100)^2,"")</f>
        <v/>
      </c>
    </row>
    <row r="78" spans="1:8" ht="12.75" customHeight="1" x14ac:dyDescent="0.2">
      <c r="A78" s="105">
        <f t="shared" si="8"/>
        <v>72</v>
      </c>
      <c r="B78" s="106" t="e">
        <f>B77-Previsioni!$B$16</f>
        <v>#VALUE!</v>
      </c>
      <c r="D78" s="76" t="str">
        <f t="shared" si="6"/>
        <v/>
      </c>
      <c r="E78" s="76" t="str">
        <f t="shared" si="7"/>
        <v/>
      </c>
      <c r="F78" s="76" t="str">
        <f>IF(C78&lt;&gt;"",C78/(BMI!$B$6/100)^2,"")</f>
        <v/>
      </c>
      <c r="G78" s="107" t="str">
        <f>IF(C78&lt;&gt;"",((1.2*F78)+(0.23*BMI!$B$10)-(10.8*(IF(Massa!$B$3="Maschio",1,0)))-5.4)/100,"")</f>
        <v/>
      </c>
      <c r="H78" s="108" t="str">
        <f>IF(C78&lt;&gt;"",C78/(BMI!$B$6/100)^2,"")</f>
        <v/>
      </c>
    </row>
    <row r="79" spans="1:8" ht="12.75" customHeight="1" x14ac:dyDescent="0.2">
      <c r="A79" s="105">
        <f t="shared" si="8"/>
        <v>73</v>
      </c>
      <c r="B79" s="106" t="e">
        <f>B78-Previsioni!$B$16</f>
        <v>#VALUE!</v>
      </c>
      <c r="D79" s="76" t="str">
        <f t="shared" si="6"/>
        <v/>
      </c>
      <c r="E79" s="76" t="str">
        <f t="shared" si="7"/>
        <v/>
      </c>
      <c r="F79" s="76" t="str">
        <f>IF(C79&lt;&gt;"",C79/(BMI!$B$6/100)^2,"")</f>
        <v/>
      </c>
      <c r="G79" s="107" t="str">
        <f>IF(C79&lt;&gt;"",((1.2*F79)+(0.23*BMI!$B$10)-(10.8*(IF(Massa!$B$3="Maschio",1,0)))-5.4)/100,"")</f>
        <v/>
      </c>
      <c r="H79" s="108" t="str">
        <f>IF(C79&lt;&gt;"",C79/(BMI!$B$6/100)^2,"")</f>
        <v/>
      </c>
    </row>
    <row r="80" spans="1:8" ht="12.75" customHeight="1" x14ac:dyDescent="0.2">
      <c r="A80" s="105">
        <f t="shared" si="8"/>
        <v>74</v>
      </c>
      <c r="B80" s="106" t="e">
        <f>B79-Previsioni!$B$16</f>
        <v>#VALUE!</v>
      </c>
      <c r="D80" s="76" t="str">
        <f t="shared" si="6"/>
        <v/>
      </c>
      <c r="E80" s="76" t="str">
        <f t="shared" si="7"/>
        <v/>
      </c>
      <c r="F80" s="76" t="str">
        <f>IF(C80&lt;&gt;"",C80/(BMI!$B$6/100)^2,"")</f>
        <v/>
      </c>
      <c r="G80" s="107" t="str">
        <f>IF(C80&lt;&gt;"",((1.2*F80)+(0.23*BMI!$B$10)-(10.8*(IF(Massa!$B$3="Maschio",1,0)))-5.4)/100,"")</f>
        <v/>
      </c>
      <c r="H80" s="108" t="str">
        <f>IF(C80&lt;&gt;"",C80/(BMI!$B$6/100)^2,"")</f>
        <v/>
      </c>
    </row>
    <row r="81" spans="1:8" ht="12.75" customHeight="1" x14ac:dyDescent="0.2">
      <c r="A81" s="105">
        <f t="shared" si="8"/>
        <v>75</v>
      </c>
      <c r="B81" s="106" t="e">
        <f>B80-Previsioni!$B$16</f>
        <v>#VALUE!</v>
      </c>
      <c r="D81" s="76" t="str">
        <f t="shared" si="6"/>
        <v/>
      </c>
      <c r="E81" s="76" t="str">
        <f t="shared" si="7"/>
        <v/>
      </c>
      <c r="F81" s="76" t="str">
        <f>IF(C81&lt;&gt;"",C81/(BMI!$B$6/100)^2,"")</f>
        <v/>
      </c>
      <c r="G81" s="107" t="str">
        <f>IF(C81&lt;&gt;"",((1.2*F81)+(0.23*BMI!$B$10)-(10.8*(IF(Massa!$B$3="Maschio",1,0)))-5.4)/100,"")</f>
        <v/>
      </c>
      <c r="H81" s="108" t="str">
        <f>IF(C81&lt;&gt;"",C81/(BMI!$B$6/100)^2,"")</f>
        <v/>
      </c>
    </row>
    <row r="82" spans="1:8" ht="12.75" customHeight="1" x14ac:dyDescent="0.2">
      <c r="A82" s="105">
        <f t="shared" si="8"/>
        <v>76</v>
      </c>
      <c r="B82" s="106" t="e">
        <f>B81-Previsioni!$B$16</f>
        <v>#VALUE!</v>
      </c>
      <c r="D82" s="76" t="str">
        <f t="shared" si="6"/>
        <v/>
      </c>
      <c r="E82" s="76" t="str">
        <f t="shared" si="7"/>
        <v/>
      </c>
      <c r="F82" s="76" t="str">
        <f>IF(C82&lt;&gt;"",C82/(BMI!$B$6/100)^2,"")</f>
        <v/>
      </c>
      <c r="G82" s="107" t="str">
        <f>IF(C82&lt;&gt;"",((1.2*F82)+(0.23*BMI!$B$10)-(10.8*(IF(Massa!$B$3="Maschio",1,0)))-5.4)/100,"")</f>
        <v/>
      </c>
      <c r="H82" s="108" t="str">
        <f>IF(C82&lt;&gt;"",C82/(BMI!$B$6/100)^2,"")</f>
        <v/>
      </c>
    </row>
    <row r="83" spans="1:8" ht="12.75" customHeight="1" x14ac:dyDescent="0.2">
      <c r="A83" s="105">
        <f t="shared" si="8"/>
        <v>77</v>
      </c>
      <c r="B83" s="106" t="e">
        <f>B82-Previsioni!$B$16</f>
        <v>#VALUE!</v>
      </c>
      <c r="D83" s="76" t="str">
        <f t="shared" si="6"/>
        <v/>
      </c>
      <c r="E83" s="76" t="str">
        <f t="shared" si="7"/>
        <v/>
      </c>
      <c r="F83" s="76" t="str">
        <f>IF(C83&lt;&gt;"",C83/(BMI!$B$6/100)^2,"")</f>
        <v/>
      </c>
      <c r="G83" s="107" t="str">
        <f>IF(C83&lt;&gt;"",((1.2*F83)+(0.23*BMI!$B$10)-(10.8*(IF(Massa!$B$3="Maschio",1,0)))-5.4)/100,"")</f>
        <v/>
      </c>
      <c r="H83" s="108" t="str">
        <f>IF(C83&lt;&gt;"",C83/(BMI!$B$6/100)^2,"")</f>
        <v/>
      </c>
    </row>
    <row r="84" spans="1:8" ht="12.75" customHeight="1" x14ac:dyDescent="0.2">
      <c r="A84" s="105">
        <f t="shared" si="8"/>
        <v>78</v>
      </c>
      <c r="B84" s="106" t="e">
        <f>B83-Previsioni!$B$16</f>
        <v>#VALUE!</v>
      </c>
      <c r="D84" s="76" t="str">
        <f t="shared" si="6"/>
        <v/>
      </c>
      <c r="E84" s="76" t="str">
        <f t="shared" si="7"/>
        <v/>
      </c>
      <c r="F84" s="76" t="str">
        <f>IF(C84&lt;&gt;"",C84/(BMI!$B$6/100)^2,"")</f>
        <v/>
      </c>
      <c r="G84" s="107" t="str">
        <f>IF(C84&lt;&gt;"",((1.2*F84)+(0.23*BMI!$B$10)-(10.8*(IF(Massa!$B$3="Maschio",1,0)))-5.4)/100,"")</f>
        <v/>
      </c>
      <c r="H84" s="108" t="str">
        <f>IF(C84&lt;&gt;"",C84/(BMI!$B$6/100)^2,"")</f>
        <v/>
      </c>
    </row>
    <row r="85" spans="1:8" ht="12.75" customHeight="1" x14ac:dyDescent="0.2">
      <c r="A85" s="105">
        <f t="shared" si="8"/>
        <v>79</v>
      </c>
      <c r="B85" s="106" t="e">
        <f>B84-Previsioni!$B$16</f>
        <v>#VALUE!</v>
      </c>
      <c r="D85" s="76" t="str">
        <f t="shared" si="6"/>
        <v/>
      </c>
      <c r="E85" s="76" t="str">
        <f t="shared" si="7"/>
        <v/>
      </c>
      <c r="F85" s="76" t="str">
        <f>IF(C85&lt;&gt;"",C85/(BMI!$B$6/100)^2,"")</f>
        <v/>
      </c>
      <c r="G85" s="107" t="str">
        <f>IF(C85&lt;&gt;"",((1.2*F85)+(0.23*BMI!$B$10)-(10.8*(IF(Massa!$B$3="Maschio",1,0)))-5.4)/100,"")</f>
        <v/>
      </c>
      <c r="H85" s="108" t="str">
        <f>IF(C85&lt;&gt;"",C85/(BMI!$B$6/100)^2,"")</f>
        <v/>
      </c>
    </row>
    <row r="86" spans="1:8" ht="12.75" customHeight="1" x14ac:dyDescent="0.2">
      <c r="A86" s="105">
        <f t="shared" si="8"/>
        <v>80</v>
      </c>
      <c r="B86" s="106" t="e">
        <f>B85-Previsioni!$B$16</f>
        <v>#VALUE!</v>
      </c>
      <c r="D86" s="76" t="str">
        <f t="shared" si="6"/>
        <v/>
      </c>
      <c r="E86" s="76" t="str">
        <f t="shared" si="7"/>
        <v/>
      </c>
      <c r="F86" s="76" t="str">
        <f>IF(C86&lt;&gt;"",C86/(BMI!$B$6/100)^2,"")</f>
        <v/>
      </c>
      <c r="G86" s="107" t="str">
        <f>IF(C86&lt;&gt;"",((1.2*F86)+(0.23*BMI!$B$10)-(10.8*(IF(Massa!$B$3="Maschio",1,0)))-5.4)/100,"")</f>
        <v/>
      </c>
      <c r="H86" s="108" t="str">
        <f>IF(C86&lt;&gt;"",C86/(BMI!$B$6/100)^2,"")</f>
        <v/>
      </c>
    </row>
    <row r="87" spans="1:8" ht="12.75" customHeight="1" x14ac:dyDescent="0.2">
      <c r="A87" s="105">
        <f t="shared" si="8"/>
        <v>81</v>
      </c>
      <c r="B87" s="106" t="e">
        <f>B86-Previsioni!$B$16</f>
        <v>#VALUE!</v>
      </c>
      <c r="D87" s="76" t="str">
        <f t="shared" si="6"/>
        <v/>
      </c>
      <c r="E87" s="76" t="str">
        <f t="shared" si="7"/>
        <v/>
      </c>
      <c r="F87" s="76" t="str">
        <f>IF(C87&lt;&gt;"",C87/(BMI!$B$6/100)^2,"")</f>
        <v/>
      </c>
      <c r="G87" s="107" t="str">
        <f>IF(C87&lt;&gt;"",((1.2*F87)+(0.23*BMI!$B$10)-(10.8*(IF(Massa!$B$3="Maschio",1,0)))-5.4)/100,"")</f>
        <v/>
      </c>
      <c r="H87" s="108" t="str">
        <f>IF(C87&lt;&gt;"",C87/(BMI!$B$6/100)^2,"")</f>
        <v/>
      </c>
    </row>
    <row r="88" spans="1:8" ht="12.75" customHeight="1" x14ac:dyDescent="0.2">
      <c r="A88" s="105">
        <f t="shared" si="8"/>
        <v>82</v>
      </c>
      <c r="B88" s="106" t="e">
        <f>B87-Previsioni!$B$16</f>
        <v>#VALUE!</v>
      </c>
      <c r="D88" s="76" t="str">
        <f t="shared" si="6"/>
        <v/>
      </c>
      <c r="E88" s="76" t="str">
        <f t="shared" si="7"/>
        <v/>
      </c>
      <c r="F88" s="76" t="str">
        <f>IF(C88&lt;&gt;"",C88/(BMI!$B$6/100)^2,"")</f>
        <v/>
      </c>
      <c r="G88" s="107" t="str">
        <f>IF(C88&lt;&gt;"",((1.2*F88)+(0.23*BMI!$B$10)-(10.8*(IF(Massa!$B$3="Maschio",1,0)))-5.4)/100,"")</f>
        <v/>
      </c>
      <c r="H88" s="108" t="str">
        <f>IF(C88&lt;&gt;"",C88/(BMI!$B$6/100)^2,"")</f>
        <v/>
      </c>
    </row>
    <row r="89" spans="1:8" ht="12.75" customHeight="1" x14ac:dyDescent="0.2">
      <c r="A89" s="105">
        <f t="shared" si="8"/>
        <v>83</v>
      </c>
      <c r="B89" s="106" t="e">
        <f>B88-Previsioni!$B$16</f>
        <v>#VALUE!</v>
      </c>
      <c r="D89" s="76" t="str">
        <f t="shared" si="6"/>
        <v/>
      </c>
      <c r="E89" s="76" t="str">
        <f t="shared" si="7"/>
        <v/>
      </c>
      <c r="F89" s="76" t="str">
        <f>IF(C89&lt;&gt;"",C89/(BMI!$B$6/100)^2,"")</f>
        <v/>
      </c>
      <c r="G89" s="107" t="str">
        <f>IF(C89&lt;&gt;"",((1.2*F89)+(0.23*BMI!$B$10)-(10.8*(IF(Massa!$B$3="Maschio",1,0)))-5.4)/100,"")</f>
        <v/>
      </c>
      <c r="H89" s="108" t="str">
        <f>IF(C89&lt;&gt;"",C89/(BMI!$B$6/100)^2,"")</f>
        <v/>
      </c>
    </row>
    <row r="90" spans="1:8" ht="12.75" customHeight="1" x14ac:dyDescent="0.2">
      <c r="A90" s="105">
        <f t="shared" si="8"/>
        <v>84</v>
      </c>
      <c r="B90" s="106" t="e">
        <f>B89-Previsioni!$B$16</f>
        <v>#VALUE!</v>
      </c>
      <c r="D90" s="76" t="str">
        <f t="shared" si="6"/>
        <v/>
      </c>
      <c r="E90" s="76" t="str">
        <f t="shared" si="7"/>
        <v/>
      </c>
      <c r="F90" s="76" t="str">
        <f>IF(C90&lt;&gt;"",C90/(BMI!$B$6/100)^2,"")</f>
        <v/>
      </c>
      <c r="G90" s="107" t="str">
        <f>IF(C90&lt;&gt;"",((1.2*F90)+(0.23*BMI!$B$10)-(10.8*(IF(Massa!$B$3="Maschio",1,0)))-5.4)/100,"")</f>
        <v/>
      </c>
      <c r="H90" s="108" t="str">
        <f>IF(C90&lt;&gt;"",C90/(BMI!$B$6/100)^2,"")</f>
        <v/>
      </c>
    </row>
    <row r="91" spans="1:8" ht="12.75" customHeight="1" x14ac:dyDescent="0.2">
      <c r="A91" s="105">
        <f t="shared" si="8"/>
        <v>85</v>
      </c>
      <c r="B91" s="106" t="e">
        <f>B90-Previsioni!$B$16</f>
        <v>#VALUE!</v>
      </c>
      <c r="D91" s="76" t="str">
        <f t="shared" si="6"/>
        <v/>
      </c>
      <c r="E91" s="76" t="str">
        <f t="shared" si="7"/>
        <v/>
      </c>
      <c r="F91" s="76" t="str">
        <f>IF(C91&lt;&gt;"",C91/(BMI!$B$6/100)^2,"")</f>
        <v/>
      </c>
      <c r="G91" s="107" t="str">
        <f>IF(C91&lt;&gt;"",((1.2*F91)+(0.23*BMI!$B$10)-(10.8*(IF(Massa!$B$3="Maschio",1,0)))-5.4)/100,"")</f>
        <v/>
      </c>
      <c r="H91" s="108" t="str">
        <f>IF(C91&lt;&gt;"",C91/(BMI!$B$6/100)^2,"")</f>
        <v/>
      </c>
    </row>
    <row r="92" spans="1:8" ht="12.75" customHeight="1" x14ac:dyDescent="0.2">
      <c r="A92" s="105">
        <f t="shared" si="8"/>
        <v>86</v>
      </c>
      <c r="B92" s="106" t="e">
        <f>B91-Previsioni!$B$16</f>
        <v>#VALUE!</v>
      </c>
      <c r="D92" s="76" t="str">
        <f t="shared" si="6"/>
        <v/>
      </c>
      <c r="E92" s="76" t="str">
        <f t="shared" si="7"/>
        <v/>
      </c>
      <c r="F92" s="76" t="str">
        <f>IF(C92&lt;&gt;"",C92/(BMI!$B$6/100)^2,"")</f>
        <v/>
      </c>
      <c r="G92" s="107" t="str">
        <f>IF(C92&lt;&gt;"",((1.2*F92)+(0.23*BMI!$B$10)-(10.8*(IF(Massa!$B$3="Maschio",1,0)))-5.4)/100,"")</f>
        <v/>
      </c>
      <c r="H92" s="108" t="str">
        <f>IF(C92&lt;&gt;"",C92/(BMI!$B$6/100)^2,"")</f>
        <v/>
      </c>
    </row>
    <row r="93" spans="1:8" ht="12.75" customHeight="1" x14ac:dyDescent="0.2">
      <c r="A93" s="105">
        <f t="shared" si="8"/>
        <v>87</v>
      </c>
      <c r="B93" s="106" t="e">
        <f>B92-Previsioni!$B$16</f>
        <v>#VALUE!</v>
      </c>
      <c r="D93" s="76" t="str">
        <f t="shared" si="6"/>
        <v/>
      </c>
      <c r="E93" s="76" t="str">
        <f t="shared" si="7"/>
        <v/>
      </c>
      <c r="F93" s="76" t="str">
        <f>IF(C93&lt;&gt;"",C93/(BMI!$B$6/100)^2,"")</f>
        <v/>
      </c>
      <c r="G93" s="107" t="str">
        <f>IF(C93&lt;&gt;"",((1.2*F93)+(0.23*BMI!$B$10)-(10.8*(IF(Massa!$B$3="Maschio",1,0)))-5.4)/100,"")</f>
        <v/>
      </c>
      <c r="H93" s="108" t="str">
        <f>IF(C93&lt;&gt;"",C93/(BMI!$B$6/100)^2,"")</f>
        <v/>
      </c>
    </row>
    <row r="94" spans="1:8" ht="12.75" customHeight="1" x14ac:dyDescent="0.2">
      <c r="A94" s="105">
        <f t="shared" si="8"/>
        <v>88</v>
      </c>
      <c r="B94" s="106" t="e">
        <f>B93-Previsioni!$B$16</f>
        <v>#VALUE!</v>
      </c>
      <c r="D94" s="76" t="str">
        <f t="shared" si="6"/>
        <v/>
      </c>
      <c r="E94" s="76" t="str">
        <f t="shared" si="7"/>
        <v/>
      </c>
      <c r="F94" s="76" t="str">
        <f>IF(C94&lt;&gt;"",C94/(BMI!$B$6/100)^2,"")</f>
        <v/>
      </c>
      <c r="G94" s="107" t="str">
        <f>IF(C94&lt;&gt;"",((1.2*F94)+(0.23*BMI!$B$10)-(10.8*(IF(Massa!$B$3="Maschio",1,0)))-5.4)/100,"")</f>
        <v/>
      </c>
      <c r="H94" s="108" t="str">
        <f>IF(C94&lt;&gt;"",C94/(BMI!$B$6/100)^2,"")</f>
        <v/>
      </c>
    </row>
    <row r="95" spans="1:8" ht="12.75" customHeight="1" x14ac:dyDescent="0.2">
      <c r="A95" s="105">
        <f t="shared" si="8"/>
        <v>89</v>
      </c>
      <c r="B95" s="106" t="e">
        <f>B94-Previsioni!$B$16</f>
        <v>#VALUE!</v>
      </c>
      <c r="D95" s="76" t="str">
        <f t="shared" si="6"/>
        <v/>
      </c>
      <c r="E95" s="76" t="str">
        <f t="shared" si="7"/>
        <v/>
      </c>
      <c r="F95" s="76" t="str">
        <f>IF(C95&lt;&gt;"",C95/(BMI!$B$6/100)^2,"")</f>
        <v/>
      </c>
      <c r="G95" s="107" t="str">
        <f>IF(C95&lt;&gt;"",((1.2*F95)+(0.23*BMI!$B$10)-(10.8*(IF(Massa!$B$3="Maschio",1,0)))-5.4)/100,"")</f>
        <v/>
      </c>
      <c r="H95" s="108" t="str">
        <f>IF(C95&lt;&gt;"",C95/(BMI!$B$6/100)^2,"")</f>
        <v/>
      </c>
    </row>
    <row r="96" spans="1:8" ht="12.75" customHeight="1" x14ac:dyDescent="0.2">
      <c r="A96" s="105">
        <f t="shared" si="8"/>
        <v>90</v>
      </c>
      <c r="B96" s="106" t="e">
        <f>B95-Previsioni!$B$16</f>
        <v>#VALUE!</v>
      </c>
      <c r="D96" s="76" t="str">
        <f t="shared" si="6"/>
        <v/>
      </c>
      <c r="E96" s="76" t="str">
        <f t="shared" si="7"/>
        <v/>
      </c>
      <c r="F96" s="76" t="str">
        <f>IF(C96&lt;&gt;"",C96/(BMI!$B$6/100)^2,"")</f>
        <v/>
      </c>
      <c r="G96" s="107" t="str">
        <f>IF(C96&lt;&gt;"",((1.2*F96)+(0.23*BMI!$B$10)-(10.8*(IF(Massa!$B$3="Maschio",1,0)))-5.4)/100,"")</f>
        <v/>
      </c>
      <c r="H96" s="108" t="str">
        <f>IF(C96&lt;&gt;"",C96/(BMI!$B$6/100)^2,"")</f>
        <v/>
      </c>
    </row>
    <row r="97" spans="1:8" ht="12.75" customHeight="1" x14ac:dyDescent="0.2">
      <c r="A97" s="105">
        <f t="shared" si="8"/>
        <v>91</v>
      </c>
      <c r="B97" s="106" t="e">
        <f>B96-Previsioni!$B$16</f>
        <v>#VALUE!</v>
      </c>
      <c r="D97" s="76" t="str">
        <f t="shared" si="6"/>
        <v/>
      </c>
      <c r="E97" s="76" t="str">
        <f t="shared" si="7"/>
        <v/>
      </c>
      <c r="F97" s="76" t="str">
        <f>IF(C97&lt;&gt;"",C97/(BMI!$B$6/100)^2,"")</f>
        <v/>
      </c>
      <c r="G97" s="107" t="str">
        <f>IF(C97&lt;&gt;"",((1.2*F97)+(0.23*BMI!$B$10)-(10.8*(IF(Massa!$B$3="Maschio",1,0)))-5.4)/100,"")</f>
        <v/>
      </c>
      <c r="H97" s="108" t="str">
        <f>IF(C97&lt;&gt;"",C97/(BMI!$B$6/100)^2,"")</f>
        <v/>
      </c>
    </row>
    <row r="98" spans="1:8" ht="12.75" customHeight="1" x14ac:dyDescent="0.2">
      <c r="A98" s="105">
        <f t="shared" si="8"/>
        <v>92</v>
      </c>
      <c r="B98" s="106" t="e">
        <f>B97-Previsioni!$B$16</f>
        <v>#VALUE!</v>
      </c>
      <c r="D98" s="76" t="str">
        <f t="shared" si="6"/>
        <v/>
      </c>
      <c r="E98" s="76" t="str">
        <f t="shared" si="7"/>
        <v/>
      </c>
      <c r="F98" s="76" t="str">
        <f>IF(C98&lt;&gt;"",C98/(BMI!$B$6/100)^2,"")</f>
        <v/>
      </c>
      <c r="G98" s="107" t="str">
        <f>IF(C98&lt;&gt;"",((1.2*F98)+(0.23*BMI!$B$10)-(10.8*(IF(Massa!$B$3="Maschio",1,0)))-5.4)/100,"")</f>
        <v/>
      </c>
      <c r="H98" s="108" t="str">
        <f>IF(C98&lt;&gt;"",C98/(BMI!$B$6/100)^2,"")</f>
        <v/>
      </c>
    </row>
    <row r="99" spans="1:8" ht="12.75" customHeight="1" x14ac:dyDescent="0.2">
      <c r="A99" s="105">
        <f t="shared" si="8"/>
        <v>93</v>
      </c>
      <c r="B99" s="106" t="e">
        <f>B98-Previsioni!$B$16</f>
        <v>#VALUE!</v>
      </c>
      <c r="D99" s="76" t="str">
        <f t="shared" si="6"/>
        <v/>
      </c>
      <c r="E99" s="76" t="str">
        <f t="shared" si="7"/>
        <v/>
      </c>
      <c r="F99" s="76" t="str">
        <f>IF(C99&lt;&gt;"",C99/(BMI!$B$6/100)^2,"")</f>
        <v/>
      </c>
      <c r="G99" s="107" t="str">
        <f>IF(C99&lt;&gt;"",((1.2*F99)+(0.23*BMI!$B$10)-(10.8*(IF(Massa!$B$3="Maschio",1,0)))-5.4)/100,"")</f>
        <v/>
      </c>
      <c r="H99" s="108" t="str">
        <f>IF(C99&lt;&gt;"",C99/(BMI!$B$6/100)^2,"")</f>
        <v/>
      </c>
    </row>
    <row r="100" spans="1:8" ht="12.75" customHeight="1" x14ac:dyDescent="0.2">
      <c r="A100" s="105">
        <f t="shared" si="8"/>
        <v>94</v>
      </c>
      <c r="B100" s="106" t="e">
        <f>B99-Previsioni!$B$16</f>
        <v>#VALUE!</v>
      </c>
      <c r="D100" s="76" t="str">
        <f t="shared" si="6"/>
        <v/>
      </c>
      <c r="E100" s="76" t="str">
        <f t="shared" si="7"/>
        <v/>
      </c>
      <c r="F100" s="76" t="str">
        <f>IF(C100&lt;&gt;"",C100/(BMI!$B$6/100)^2,"")</f>
        <v/>
      </c>
      <c r="G100" s="107" t="str">
        <f>IF(C100&lt;&gt;"",((1.2*F100)+(0.23*BMI!$B$10)-(10.8*(IF(Massa!$B$3="Maschio",1,0)))-5.4)/100,"")</f>
        <v/>
      </c>
      <c r="H100" s="108" t="str">
        <f>IF(C100&lt;&gt;"",C100/(BMI!$B$6/100)^2,"")</f>
        <v/>
      </c>
    </row>
    <row r="101" spans="1:8" ht="12.75" customHeight="1" x14ac:dyDescent="0.2">
      <c r="A101" s="105">
        <f t="shared" si="8"/>
        <v>95</v>
      </c>
      <c r="B101" s="106" t="e">
        <f>B100-Previsioni!$B$16</f>
        <v>#VALUE!</v>
      </c>
      <c r="D101" s="76" t="str">
        <f t="shared" ref="D101:D132" si="9">IF(C101&lt;&gt;"",B101-C101,"")</f>
        <v/>
      </c>
      <c r="E101" s="76" t="str">
        <f t="shared" ref="E101:E132" si="10">IF(C101&lt;&gt;"",C100-C101,"")</f>
        <v/>
      </c>
      <c r="F101" s="76" t="str">
        <f>IF(C101&lt;&gt;"",C101/(BMI!$B$6/100)^2,"")</f>
        <v/>
      </c>
      <c r="G101" s="107" t="str">
        <f>IF(C101&lt;&gt;"",((1.2*F101)+(0.23*BMI!$B$10)-(10.8*(IF(Massa!$B$3="Maschio",1,0)))-5.4)/100,"")</f>
        <v/>
      </c>
      <c r="H101" s="108" t="str">
        <f>IF(C101&lt;&gt;"",C101/(BMI!$B$6/100)^2,"")</f>
        <v/>
      </c>
    </row>
    <row r="102" spans="1:8" ht="12.75" customHeight="1" x14ac:dyDescent="0.2">
      <c r="A102" s="105">
        <f t="shared" si="8"/>
        <v>96</v>
      </c>
      <c r="B102" s="106" t="e">
        <f>B101-Previsioni!$B$16</f>
        <v>#VALUE!</v>
      </c>
      <c r="D102" s="76" t="str">
        <f t="shared" si="9"/>
        <v/>
      </c>
      <c r="E102" s="76" t="str">
        <f t="shared" si="10"/>
        <v/>
      </c>
      <c r="F102" s="76" t="str">
        <f>IF(C102&lt;&gt;"",C102/(BMI!$B$6/100)^2,"")</f>
        <v/>
      </c>
      <c r="G102" s="107" t="str">
        <f>IF(C102&lt;&gt;"",((1.2*F102)+(0.23*BMI!$B$10)-(10.8*(IF(Massa!$B$3="Maschio",1,0)))-5.4)/100,"")</f>
        <v/>
      </c>
      <c r="H102" s="108" t="str">
        <f>IF(C102&lt;&gt;"",C102/(BMI!$B$6/100)^2,"")</f>
        <v/>
      </c>
    </row>
    <row r="103" spans="1:8" ht="12.75" customHeight="1" x14ac:dyDescent="0.2">
      <c r="A103" s="105">
        <f t="shared" ref="A103:A134" si="11">A102+1</f>
        <v>97</v>
      </c>
      <c r="B103" s="106" t="e">
        <f>B102-Previsioni!$B$16</f>
        <v>#VALUE!</v>
      </c>
      <c r="D103" s="76" t="str">
        <f t="shared" si="9"/>
        <v/>
      </c>
      <c r="E103" s="76" t="str">
        <f t="shared" si="10"/>
        <v/>
      </c>
      <c r="F103" s="76" t="str">
        <f>IF(C103&lt;&gt;"",C103/(BMI!$B$6/100)^2,"")</f>
        <v/>
      </c>
      <c r="G103" s="107" t="str">
        <f>IF(C103&lt;&gt;"",((1.2*F103)+(0.23*BMI!$B$10)-(10.8*(IF(Massa!$B$3="Maschio",1,0)))-5.4)/100,"")</f>
        <v/>
      </c>
      <c r="H103" s="108" t="str">
        <f>IF(C103&lt;&gt;"",C103/(BMI!$B$6/100)^2,"")</f>
        <v/>
      </c>
    </row>
    <row r="104" spans="1:8" ht="12.75" customHeight="1" x14ac:dyDescent="0.2">
      <c r="A104" s="105">
        <f t="shared" si="11"/>
        <v>98</v>
      </c>
      <c r="B104" s="106" t="e">
        <f>B103-Previsioni!$B$16</f>
        <v>#VALUE!</v>
      </c>
      <c r="D104" s="76" t="str">
        <f t="shared" si="9"/>
        <v/>
      </c>
      <c r="E104" s="76" t="str">
        <f t="shared" si="10"/>
        <v/>
      </c>
      <c r="F104" s="76" t="str">
        <f>IF(C104&lt;&gt;"",C104/(BMI!$B$6/100)^2,"")</f>
        <v/>
      </c>
      <c r="G104" s="107" t="str">
        <f>IF(C104&lt;&gt;"",((1.2*F104)+(0.23*BMI!$B$10)-(10.8*(IF(Massa!$B$3="Maschio",1,0)))-5.4)/100,"")</f>
        <v/>
      </c>
      <c r="H104" s="108" t="str">
        <f>IF(C104&lt;&gt;"",C104/(BMI!$B$6/100)^2,"")</f>
        <v/>
      </c>
    </row>
    <row r="105" spans="1:8" ht="12.75" customHeight="1" x14ac:dyDescent="0.2">
      <c r="A105" s="105">
        <f t="shared" si="11"/>
        <v>99</v>
      </c>
      <c r="B105" s="106" t="e">
        <f>B104-Previsioni!$B$16</f>
        <v>#VALUE!</v>
      </c>
      <c r="D105" s="76" t="str">
        <f t="shared" si="9"/>
        <v/>
      </c>
      <c r="E105" s="76" t="str">
        <f t="shared" si="10"/>
        <v/>
      </c>
      <c r="F105" s="76" t="str">
        <f>IF(C105&lt;&gt;"",C105/(BMI!$B$6/100)^2,"")</f>
        <v/>
      </c>
      <c r="G105" s="107" t="str">
        <f>IF(C105&lt;&gt;"",((1.2*F105)+(0.23*BMI!$B$10)-(10.8*(IF(Massa!$B$3="Maschio",1,0)))-5.4)/100,"")</f>
        <v/>
      </c>
      <c r="H105" s="108" t="str">
        <f>IF(C105&lt;&gt;"",C105/(BMI!$B$6/100)^2,"")</f>
        <v/>
      </c>
    </row>
    <row r="106" spans="1:8" ht="12.75" customHeight="1" x14ac:dyDescent="0.2">
      <c r="A106" s="105">
        <f t="shared" si="11"/>
        <v>100</v>
      </c>
      <c r="B106" s="106" t="e">
        <f>B105-Previsioni!$B$16</f>
        <v>#VALUE!</v>
      </c>
      <c r="D106" s="76" t="str">
        <f t="shared" si="9"/>
        <v/>
      </c>
      <c r="E106" s="76" t="str">
        <f t="shared" si="10"/>
        <v/>
      </c>
      <c r="F106" s="76" t="str">
        <f>IF(C106&lt;&gt;"",C106/(BMI!$B$6/100)^2,"")</f>
        <v/>
      </c>
      <c r="G106" s="107" t="str">
        <f>IF(C106&lt;&gt;"",((1.2*F106)+(0.23*BMI!$B$10)-(10.8*(IF(Massa!$B$3="Maschio",1,0)))-5.4)/100,"")</f>
        <v/>
      </c>
      <c r="H106" s="108" t="str">
        <f>IF(C106&lt;&gt;"",C106/(BMI!$B$6/100)^2,"")</f>
        <v/>
      </c>
    </row>
    <row r="107" spans="1:8" ht="12.75" customHeight="1" x14ac:dyDescent="0.2">
      <c r="A107" s="105">
        <f t="shared" si="11"/>
        <v>101</v>
      </c>
      <c r="B107" s="106" t="e">
        <f>B106-Previsioni!$B$16</f>
        <v>#VALUE!</v>
      </c>
      <c r="D107" s="76" t="str">
        <f t="shared" si="9"/>
        <v/>
      </c>
      <c r="E107" s="76" t="str">
        <f t="shared" si="10"/>
        <v/>
      </c>
      <c r="F107" s="76" t="str">
        <f>IF(C107&lt;&gt;"",C107/(BMI!$B$6/100)^2,"")</f>
        <v/>
      </c>
      <c r="G107" s="107" t="str">
        <f>IF(C107&lt;&gt;"",((1.2*F107)+(0.23*BMI!$B$10)-(10.8*(IF(Massa!$B$3="Maschio",1,0)))-5.4)/100,"")</f>
        <v/>
      </c>
      <c r="H107" s="108" t="str">
        <f>IF(C107&lt;&gt;"",C107/(BMI!$B$6/100)^2,"")</f>
        <v/>
      </c>
    </row>
    <row r="108" spans="1:8" ht="12.75" customHeight="1" x14ac:dyDescent="0.2">
      <c r="A108" s="105">
        <f t="shared" si="11"/>
        <v>102</v>
      </c>
      <c r="B108" s="106" t="e">
        <f>B107-Previsioni!$B$16</f>
        <v>#VALUE!</v>
      </c>
      <c r="D108" s="76" t="str">
        <f t="shared" si="9"/>
        <v/>
      </c>
      <c r="E108" s="76" t="str">
        <f t="shared" si="10"/>
        <v/>
      </c>
      <c r="F108" s="76" t="str">
        <f>IF(C108&lt;&gt;"",C108/(BMI!$B$6/100)^2,"")</f>
        <v/>
      </c>
      <c r="G108" s="107" t="str">
        <f>IF(C108&lt;&gt;"",((1.2*F108)+(0.23*BMI!$B$10)-(10.8*(IF(Massa!$B$3="Maschio",1,0)))-5.4)/100,"")</f>
        <v/>
      </c>
      <c r="H108" s="108" t="str">
        <f>IF(C108&lt;&gt;"",C108/(BMI!$B$6/100)^2,"")</f>
        <v/>
      </c>
    </row>
    <row r="109" spans="1:8" ht="12.75" customHeight="1" x14ac:dyDescent="0.2">
      <c r="A109" s="105">
        <f t="shared" si="11"/>
        <v>103</v>
      </c>
      <c r="B109" s="106" t="e">
        <f>B108-Previsioni!$B$16</f>
        <v>#VALUE!</v>
      </c>
      <c r="D109" s="76" t="str">
        <f t="shared" si="9"/>
        <v/>
      </c>
      <c r="E109" s="76" t="str">
        <f t="shared" si="10"/>
        <v/>
      </c>
      <c r="F109" s="76" t="str">
        <f>IF(C109&lt;&gt;"",C109/(BMI!$B$6/100)^2,"")</f>
        <v/>
      </c>
      <c r="G109" s="107" t="str">
        <f>IF(C109&lt;&gt;"",((1.2*F109)+(0.23*BMI!$B$10)-(10.8*(IF(Massa!$B$3="Maschio",1,0)))-5.4)/100,"")</f>
        <v/>
      </c>
      <c r="H109" s="108" t="str">
        <f>IF(C109&lt;&gt;"",C109/(BMI!$B$6/100)^2,"")</f>
        <v/>
      </c>
    </row>
    <row r="110" spans="1:8" ht="12.75" customHeight="1" x14ac:dyDescent="0.2">
      <c r="A110" s="105">
        <f t="shared" si="11"/>
        <v>104</v>
      </c>
      <c r="B110" s="106" t="e">
        <f>B109-Previsioni!$B$16</f>
        <v>#VALUE!</v>
      </c>
      <c r="D110" s="76" t="str">
        <f t="shared" si="9"/>
        <v/>
      </c>
      <c r="E110" s="76" t="str">
        <f t="shared" si="10"/>
        <v/>
      </c>
      <c r="F110" s="76" t="str">
        <f>IF(C110&lt;&gt;"",C110/(BMI!$B$6/100)^2,"")</f>
        <v/>
      </c>
      <c r="G110" s="107" t="str">
        <f>IF(C110&lt;&gt;"",((1.2*F110)+(0.23*BMI!$B$10)-(10.8*(IF(Massa!$B$3="Maschio",1,0)))-5.4)/100,"")</f>
        <v/>
      </c>
      <c r="H110" s="108" t="str">
        <f>IF(C110&lt;&gt;"",C110/(BMI!$B$6/100)^2,"")</f>
        <v/>
      </c>
    </row>
    <row r="111" spans="1:8" ht="12.75" customHeight="1" x14ac:dyDescent="0.2">
      <c r="A111" s="105">
        <f t="shared" si="11"/>
        <v>105</v>
      </c>
      <c r="B111" s="106" t="e">
        <f>B110-Previsioni!$B$16</f>
        <v>#VALUE!</v>
      </c>
      <c r="D111" s="76" t="str">
        <f t="shared" si="9"/>
        <v/>
      </c>
      <c r="E111" s="76" t="str">
        <f t="shared" si="10"/>
        <v/>
      </c>
      <c r="F111" s="76" t="str">
        <f>IF(C111&lt;&gt;"",C111/(BMI!$B$6/100)^2,"")</f>
        <v/>
      </c>
      <c r="G111" s="107" t="str">
        <f>IF(C111&lt;&gt;"",((1.2*F111)+(0.23*BMI!$B$10)-(10.8*(IF(Massa!$B$3="Maschio",1,0)))-5.4)/100,"")</f>
        <v/>
      </c>
      <c r="H111" s="108" t="str">
        <f>IF(C111&lt;&gt;"",C111/(BMI!$B$6/100)^2,"")</f>
        <v/>
      </c>
    </row>
    <row r="112" spans="1:8" ht="12.75" customHeight="1" x14ac:dyDescent="0.2">
      <c r="A112" s="105">
        <f t="shared" si="11"/>
        <v>106</v>
      </c>
      <c r="B112" s="106" t="e">
        <f>B111-Previsioni!$B$16</f>
        <v>#VALUE!</v>
      </c>
      <c r="D112" s="76" t="str">
        <f t="shared" si="9"/>
        <v/>
      </c>
      <c r="E112" s="76" t="str">
        <f t="shared" si="10"/>
        <v/>
      </c>
      <c r="F112" s="76" t="str">
        <f>IF(C112&lt;&gt;"",C112/(BMI!$B$6/100)^2,"")</f>
        <v/>
      </c>
      <c r="G112" s="107" t="str">
        <f>IF(C112&lt;&gt;"",((1.2*F112)+(0.23*BMI!$B$10)-(10.8*(IF(Massa!$B$3="Maschio",1,0)))-5.4)/100,"")</f>
        <v/>
      </c>
      <c r="H112" s="108" t="str">
        <f>IF(C112&lt;&gt;"",C112/(BMI!$B$6/100)^2,"")</f>
        <v/>
      </c>
    </row>
    <row r="113" spans="1:8" ht="12.75" customHeight="1" x14ac:dyDescent="0.2">
      <c r="A113" s="105">
        <f t="shared" si="11"/>
        <v>107</v>
      </c>
      <c r="B113" s="106" t="e">
        <f>B112-Previsioni!$B$16</f>
        <v>#VALUE!</v>
      </c>
      <c r="D113" s="76" t="str">
        <f t="shared" si="9"/>
        <v/>
      </c>
      <c r="E113" s="76" t="str">
        <f t="shared" si="10"/>
        <v/>
      </c>
      <c r="F113" s="76" t="str">
        <f>IF(C113&lt;&gt;"",C113/(BMI!$B$6/100)^2,"")</f>
        <v/>
      </c>
      <c r="G113" s="107" t="str">
        <f>IF(C113&lt;&gt;"",((1.2*F113)+(0.23*BMI!$B$10)-(10.8*(IF(Massa!$B$3="Maschio",1,0)))-5.4)/100,"")</f>
        <v/>
      </c>
      <c r="H113" s="108" t="str">
        <f>IF(C113&lt;&gt;"",C113/(BMI!$B$6/100)^2,"")</f>
        <v/>
      </c>
    </row>
    <row r="114" spans="1:8" ht="12.75" customHeight="1" x14ac:dyDescent="0.2">
      <c r="A114" s="105">
        <f t="shared" si="11"/>
        <v>108</v>
      </c>
      <c r="B114" s="106" t="e">
        <f>B113-Previsioni!$B$16</f>
        <v>#VALUE!</v>
      </c>
      <c r="D114" s="76" t="str">
        <f t="shared" si="9"/>
        <v/>
      </c>
      <c r="E114" s="76" t="str">
        <f t="shared" si="10"/>
        <v/>
      </c>
      <c r="F114" s="76" t="str">
        <f>IF(C114&lt;&gt;"",C114/(BMI!$B$6/100)^2,"")</f>
        <v/>
      </c>
      <c r="G114" s="107" t="str">
        <f>IF(C114&lt;&gt;"",((1.2*F114)+(0.23*BMI!$B$10)-(10.8*(IF(Massa!$B$3="Maschio",1,0)))-5.4)/100,"")</f>
        <v/>
      </c>
      <c r="H114" s="108" t="str">
        <f>IF(C114&lt;&gt;"",C114/(BMI!$B$6/100)^2,"")</f>
        <v/>
      </c>
    </row>
    <row r="115" spans="1:8" ht="12.75" customHeight="1" x14ac:dyDescent="0.2">
      <c r="A115" s="105">
        <f t="shared" si="11"/>
        <v>109</v>
      </c>
      <c r="B115" s="106" t="e">
        <f>B114-Previsioni!$B$16</f>
        <v>#VALUE!</v>
      </c>
      <c r="D115" s="76" t="str">
        <f t="shared" si="9"/>
        <v/>
      </c>
      <c r="E115" s="76" t="str">
        <f t="shared" si="10"/>
        <v/>
      </c>
      <c r="F115" s="76" t="str">
        <f>IF(C115&lt;&gt;"",C115/(BMI!$B$6/100)^2,"")</f>
        <v/>
      </c>
      <c r="G115" s="107" t="str">
        <f>IF(C115&lt;&gt;"",((1.2*F115)+(0.23*BMI!$B$10)-(10.8*(IF(Massa!$B$3="Maschio",1,0)))-5.4)/100,"")</f>
        <v/>
      </c>
      <c r="H115" s="108" t="str">
        <f>IF(C115&lt;&gt;"",C115/(BMI!$B$6/100)^2,"")</f>
        <v/>
      </c>
    </row>
    <row r="116" spans="1:8" ht="12.75" customHeight="1" x14ac:dyDescent="0.2">
      <c r="A116" s="105">
        <f t="shared" si="11"/>
        <v>110</v>
      </c>
      <c r="B116" s="106" t="e">
        <f>B115-Previsioni!$B$16</f>
        <v>#VALUE!</v>
      </c>
      <c r="D116" s="76" t="str">
        <f t="shared" si="9"/>
        <v/>
      </c>
      <c r="E116" s="76" t="str">
        <f t="shared" si="10"/>
        <v/>
      </c>
      <c r="F116" s="76" t="str">
        <f>IF(C116&lt;&gt;"",C116/(BMI!$B$6/100)^2,"")</f>
        <v/>
      </c>
      <c r="G116" s="107" t="str">
        <f>IF(C116&lt;&gt;"",((1.2*F116)+(0.23*BMI!$B$10)-(10.8*(IF(Massa!$B$3="Maschio",1,0)))-5.4)/100,"")</f>
        <v/>
      </c>
      <c r="H116" s="108" t="str">
        <f>IF(C116&lt;&gt;"",C116/(BMI!$B$6/100)^2,"")</f>
        <v/>
      </c>
    </row>
    <row r="117" spans="1:8" ht="12.75" customHeight="1" x14ac:dyDescent="0.2">
      <c r="A117" s="105">
        <f t="shared" si="11"/>
        <v>111</v>
      </c>
      <c r="B117" s="106" t="e">
        <f>B116-Previsioni!$B$16</f>
        <v>#VALUE!</v>
      </c>
      <c r="D117" s="76" t="str">
        <f t="shared" si="9"/>
        <v/>
      </c>
      <c r="E117" s="76" t="str">
        <f t="shared" si="10"/>
        <v/>
      </c>
      <c r="F117" s="76" t="str">
        <f>IF(C117&lt;&gt;"",C117/(BMI!$B$6/100)^2,"")</f>
        <v/>
      </c>
      <c r="G117" s="107" t="str">
        <f>IF(C117&lt;&gt;"",((1.2*F117)+(0.23*BMI!$B$10)-(10.8*(IF(Massa!$B$3="Maschio",1,0)))-5.4)/100,"")</f>
        <v/>
      </c>
      <c r="H117" s="108" t="str">
        <f>IF(C117&lt;&gt;"",C117/(BMI!$B$6/100)^2,"")</f>
        <v/>
      </c>
    </row>
    <row r="118" spans="1:8" ht="12.75" customHeight="1" x14ac:dyDescent="0.2">
      <c r="A118" s="105">
        <f t="shared" si="11"/>
        <v>112</v>
      </c>
      <c r="B118" s="106" t="e">
        <f>B117-Previsioni!$B$16</f>
        <v>#VALUE!</v>
      </c>
      <c r="D118" s="76" t="str">
        <f t="shared" si="9"/>
        <v/>
      </c>
      <c r="E118" s="76" t="str">
        <f t="shared" si="10"/>
        <v/>
      </c>
      <c r="F118" s="76" t="str">
        <f>IF(C118&lt;&gt;"",C118/(BMI!$B$6/100)^2,"")</f>
        <v/>
      </c>
      <c r="G118" s="107" t="str">
        <f>IF(C118&lt;&gt;"",((1.2*F118)+(0.23*BMI!$B$10)-(10.8*(IF(Massa!$B$3="Maschio",1,0)))-5.4)/100,"")</f>
        <v/>
      </c>
      <c r="H118" s="108" t="str">
        <f>IF(C118&lt;&gt;"",C118/(BMI!$B$6/100)^2,"")</f>
        <v/>
      </c>
    </row>
    <row r="119" spans="1:8" ht="12.75" customHeight="1" x14ac:dyDescent="0.2">
      <c r="A119" s="105">
        <f t="shared" si="11"/>
        <v>113</v>
      </c>
      <c r="B119" s="106" t="e">
        <f>B118-Previsioni!$B$16</f>
        <v>#VALUE!</v>
      </c>
      <c r="D119" s="76" t="str">
        <f t="shared" si="9"/>
        <v/>
      </c>
      <c r="E119" s="76" t="str">
        <f t="shared" si="10"/>
        <v/>
      </c>
      <c r="F119" s="76" t="str">
        <f>IF(C119&lt;&gt;"",C119/(BMI!$B$6/100)^2,"")</f>
        <v/>
      </c>
      <c r="G119" s="107" t="str">
        <f>IF(C119&lt;&gt;"",((1.2*F119)+(0.23*BMI!$B$10)-(10.8*(IF(Massa!$B$3="Maschio",1,0)))-5.4)/100,"")</f>
        <v/>
      </c>
      <c r="H119" s="108" t="str">
        <f>IF(C119&lt;&gt;"",C119/(BMI!$B$6/100)^2,"")</f>
        <v/>
      </c>
    </row>
    <row r="120" spans="1:8" ht="12.75" customHeight="1" x14ac:dyDescent="0.2">
      <c r="A120" s="105">
        <f t="shared" si="11"/>
        <v>114</v>
      </c>
      <c r="B120" s="106" t="e">
        <f>B119-Previsioni!$B$16</f>
        <v>#VALUE!</v>
      </c>
      <c r="D120" s="76" t="str">
        <f t="shared" si="9"/>
        <v/>
      </c>
      <c r="E120" s="76" t="str">
        <f t="shared" si="10"/>
        <v/>
      </c>
      <c r="F120" s="76" t="str">
        <f>IF(C120&lt;&gt;"",C120/(BMI!$B$6/100)^2,"")</f>
        <v/>
      </c>
      <c r="G120" s="107" t="str">
        <f>IF(C120&lt;&gt;"",((1.2*F120)+(0.23*BMI!$B$10)-(10.8*(IF(Massa!$B$3="Maschio",1,0)))-5.4)/100,"")</f>
        <v/>
      </c>
      <c r="H120" s="108" t="str">
        <f>IF(C120&lt;&gt;"",C120/(BMI!$B$6/100)^2,"")</f>
        <v/>
      </c>
    </row>
    <row r="121" spans="1:8" ht="12.75" customHeight="1" x14ac:dyDescent="0.2">
      <c r="A121" s="105">
        <f t="shared" si="11"/>
        <v>115</v>
      </c>
      <c r="B121" s="106" t="e">
        <f>B120-Previsioni!$B$16</f>
        <v>#VALUE!</v>
      </c>
      <c r="D121" s="76" t="str">
        <f t="shared" si="9"/>
        <v/>
      </c>
      <c r="E121" s="76" t="str">
        <f t="shared" si="10"/>
        <v/>
      </c>
      <c r="F121" s="76" t="str">
        <f>IF(C121&lt;&gt;"",C121/(BMI!$B$6/100)^2,"")</f>
        <v/>
      </c>
      <c r="G121" s="107" t="str">
        <f>IF(C121&lt;&gt;"",((1.2*F121)+(0.23*BMI!$B$10)-(10.8*(IF(Massa!$B$3="Maschio",1,0)))-5.4)/100,"")</f>
        <v/>
      </c>
      <c r="H121" s="108" t="str">
        <f>IF(C121&lt;&gt;"",C121/(BMI!$B$6/100)^2,"")</f>
        <v/>
      </c>
    </row>
    <row r="122" spans="1:8" ht="12.75" customHeight="1" x14ac:dyDescent="0.2">
      <c r="A122" s="105">
        <f t="shared" si="11"/>
        <v>116</v>
      </c>
      <c r="B122" s="106" t="e">
        <f>B121-Previsioni!$B$16</f>
        <v>#VALUE!</v>
      </c>
      <c r="D122" s="76" t="str">
        <f t="shared" si="9"/>
        <v/>
      </c>
      <c r="E122" s="76" t="str">
        <f t="shared" si="10"/>
        <v/>
      </c>
      <c r="F122" s="76" t="str">
        <f>IF(C122&lt;&gt;"",C122/(BMI!$B$6/100)^2,"")</f>
        <v/>
      </c>
      <c r="G122" s="107" t="str">
        <f>IF(C122&lt;&gt;"",((1.2*F122)+(0.23*BMI!$B$10)-(10.8*(IF(Massa!$B$3="Maschio",1,0)))-5.4)/100,"")</f>
        <v/>
      </c>
      <c r="H122" s="108" t="str">
        <f>IF(C122&lt;&gt;"",C122/(BMI!$B$6/100)^2,"")</f>
        <v/>
      </c>
    </row>
    <row r="123" spans="1:8" ht="12.75" customHeight="1" x14ac:dyDescent="0.2">
      <c r="A123" s="105">
        <f t="shared" si="11"/>
        <v>117</v>
      </c>
      <c r="B123" s="106" t="e">
        <f>B122-Previsioni!$B$16</f>
        <v>#VALUE!</v>
      </c>
      <c r="D123" s="76" t="str">
        <f t="shared" si="9"/>
        <v/>
      </c>
      <c r="E123" s="76" t="str">
        <f t="shared" si="10"/>
        <v/>
      </c>
      <c r="F123" s="76" t="str">
        <f>IF(C123&lt;&gt;"",C123/(BMI!$B$6/100)^2,"")</f>
        <v/>
      </c>
      <c r="G123" s="107" t="str">
        <f>IF(C123&lt;&gt;"",((1.2*F123)+(0.23*BMI!$B$10)-(10.8*(IF(Massa!$B$3="Maschio",1,0)))-5.4)/100,"")</f>
        <v/>
      </c>
      <c r="H123" s="108" t="str">
        <f>IF(C123&lt;&gt;"",C123/(BMI!$B$6/100)^2,"")</f>
        <v/>
      </c>
    </row>
    <row r="124" spans="1:8" ht="12.75" customHeight="1" x14ac:dyDescent="0.2">
      <c r="A124" s="105">
        <f t="shared" si="11"/>
        <v>118</v>
      </c>
      <c r="B124" s="106" t="e">
        <f>B123-Previsioni!$B$16</f>
        <v>#VALUE!</v>
      </c>
      <c r="D124" s="76" t="str">
        <f t="shared" si="9"/>
        <v/>
      </c>
      <c r="E124" s="76" t="str">
        <f t="shared" si="10"/>
        <v/>
      </c>
      <c r="F124" s="76" t="str">
        <f>IF(C124&lt;&gt;"",C124/(BMI!$B$6/100)^2,"")</f>
        <v/>
      </c>
      <c r="G124" s="107" t="str">
        <f>IF(C124&lt;&gt;"",((1.2*F124)+(0.23*BMI!$B$10)-(10.8*(IF(Massa!$B$3="Maschio",1,0)))-5.4)/100,"")</f>
        <v/>
      </c>
      <c r="H124" s="108" t="str">
        <f>IF(C124&lt;&gt;"",C124/(BMI!$B$6/100)^2,"")</f>
        <v/>
      </c>
    </row>
    <row r="125" spans="1:8" ht="12.75" customHeight="1" x14ac:dyDescent="0.2">
      <c r="A125" s="105">
        <f t="shared" si="11"/>
        <v>119</v>
      </c>
      <c r="B125" s="106" t="e">
        <f>B124-Previsioni!$B$16</f>
        <v>#VALUE!</v>
      </c>
      <c r="D125" s="76" t="str">
        <f t="shared" si="9"/>
        <v/>
      </c>
      <c r="E125" s="76" t="str">
        <f t="shared" si="10"/>
        <v/>
      </c>
      <c r="F125" s="76" t="str">
        <f>IF(C125&lt;&gt;"",C125/(BMI!$B$6/100)^2,"")</f>
        <v/>
      </c>
      <c r="G125" s="107" t="str">
        <f>IF(C125&lt;&gt;"",((1.2*F125)+(0.23*BMI!$B$10)-(10.8*(IF(Massa!$B$3="Maschio",1,0)))-5.4)/100,"")</f>
        <v/>
      </c>
      <c r="H125" s="108" t="str">
        <f>IF(C125&lt;&gt;"",C125/(BMI!$B$6/100)^2,"")</f>
        <v/>
      </c>
    </row>
    <row r="126" spans="1:8" ht="12.75" customHeight="1" x14ac:dyDescent="0.2">
      <c r="A126" s="105">
        <f t="shared" si="11"/>
        <v>120</v>
      </c>
      <c r="B126" s="106" t="e">
        <f>B125-Previsioni!$B$16</f>
        <v>#VALUE!</v>
      </c>
      <c r="D126" s="76" t="str">
        <f t="shared" si="9"/>
        <v/>
      </c>
      <c r="E126" s="76" t="str">
        <f t="shared" si="10"/>
        <v/>
      </c>
      <c r="F126" s="76" t="str">
        <f>IF(C126&lt;&gt;"",C126/(BMI!$B$6/100)^2,"")</f>
        <v/>
      </c>
      <c r="G126" s="107" t="str">
        <f>IF(C126&lt;&gt;"",((1.2*F126)+(0.23*BMI!$B$10)-(10.8*(IF(Massa!$B$3="Maschio",1,0)))-5.4)/100,"")</f>
        <v/>
      </c>
      <c r="H126" s="108" t="str">
        <f>IF(C126&lt;&gt;"",C126/(BMI!$B$6/100)^2,"")</f>
        <v/>
      </c>
    </row>
    <row r="127" spans="1:8" ht="12.75" customHeight="1" x14ac:dyDescent="0.2">
      <c r="A127" s="105">
        <f t="shared" si="11"/>
        <v>121</v>
      </c>
      <c r="B127" s="106" t="e">
        <f>B126-Previsioni!$B$16</f>
        <v>#VALUE!</v>
      </c>
      <c r="D127" s="76" t="str">
        <f t="shared" si="9"/>
        <v/>
      </c>
      <c r="E127" s="76" t="str">
        <f t="shared" si="10"/>
        <v/>
      </c>
      <c r="F127" s="76" t="str">
        <f>IF(C127&lt;&gt;"",C127/(BMI!$B$6/100)^2,"")</f>
        <v/>
      </c>
      <c r="G127" s="107" t="str">
        <f>IF(C127&lt;&gt;"",((1.2*F127)+(0.23*BMI!$B$10)-(10.8*(IF(Massa!$B$3="Maschio",1,0)))-5.4)/100,"")</f>
        <v/>
      </c>
      <c r="H127" s="108" t="str">
        <f>IF(C127&lt;&gt;"",C127/(BMI!$B$6/100)^2,"")</f>
        <v/>
      </c>
    </row>
    <row r="128" spans="1:8" ht="12.75" customHeight="1" x14ac:dyDescent="0.2">
      <c r="A128" s="105">
        <f t="shared" si="11"/>
        <v>122</v>
      </c>
      <c r="B128" s="106" t="e">
        <f>B127-Previsioni!$B$16</f>
        <v>#VALUE!</v>
      </c>
      <c r="D128" s="76" t="str">
        <f t="shared" si="9"/>
        <v/>
      </c>
      <c r="E128" s="76" t="str">
        <f t="shared" si="10"/>
        <v/>
      </c>
      <c r="F128" s="76" t="str">
        <f>IF(C128&lt;&gt;"",C128/(BMI!$B$6/100)^2,"")</f>
        <v/>
      </c>
      <c r="G128" s="107" t="str">
        <f>IF(C128&lt;&gt;"",((1.2*F128)+(0.23*BMI!$B$10)-(10.8*(IF(Massa!$B$3="Maschio",1,0)))-5.4)/100,"")</f>
        <v/>
      </c>
      <c r="H128" s="108" t="str">
        <f>IF(C128&lt;&gt;"",C128/(BMI!$B$6/100)^2,"")</f>
        <v/>
      </c>
    </row>
    <row r="129" spans="1:8" ht="12.75" customHeight="1" x14ac:dyDescent="0.2">
      <c r="A129" s="105">
        <f t="shared" si="11"/>
        <v>123</v>
      </c>
      <c r="B129" s="106" t="e">
        <f>B128-Previsioni!$B$16</f>
        <v>#VALUE!</v>
      </c>
      <c r="D129" s="76" t="str">
        <f t="shared" si="9"/>
        <v/>
      </c>
      <c r="E129" s="76" t="str">
        <f t="shared" si="10"/>
        <v/>
      </c>
      <c r="F129" s="76" t="str">
        <f>IF(C129&lt;&gt;"",C129/(BMI!$B$6/100)^2,"")</f>
        <v/>
      </c>
      <c r="G129" s="107" t="str">
        <f>IF(C129&lt;&gt;"",((1.2*F129)+(0.23*BMI!$B$10)-(10.8*(IF(Massa!$B$3="Maschio",1,0)))-5.4)/100,"")</f>
        <v/>
      </c>
      <c r="H129" s="108" t="str">
        <f>IF(C129&lt;&gt;"",C129/(BMI!$B$6/100)^2,"")</f>
        <v/>
      </c>
    </row>
    <row r="130" spans="1:8" ht="12.75" customHeight="1" x14ac:dyDescent="0.2">
      <c r="A130" s="105">
        <f t="shared" si="11"/>
        <v>124</v>
      </c>
      <c r="B130" s="106" t="e">
        <f>B129-Previsioni!$B$16</f>
        <v>#VALUE!</v>
      </c>
      <c r="D130" s="76" t="str">
        <f t="shared" si="9"/>
        <v/>
      </c>
      <c r="E130" s="76" t="str">
        <f t="shared" si="10"/>
        <v/>
      </c>
      <c r="F130" s="76" t="str">
        <f>IF(C130&lt;&gt;"",C130/(BMI!$B$6/100)^2,"")</f>
        <v/>
      </c>
      <c r="G130" s="107" t="str">
        <f>IF(C130&lt;&gt;"",((1.2*F130)+(0.23*BMI!$B$10)-(10.8*(IF(Massa!$B$3="Maschio",1,0)))-5.4)/100,"")</f>
        <v/>
      </c>
      <c r="H130" s="108" t="str">
        <f>IF(C130&lt;&gt;"",C130/(BMI!$B$6/100)^2,"")</f>
        <v/>
      </c>
    </row>
    <row r="131" spans="1:8" ht="12.75" customHeight="1" x14ac:dyDescent="0.2">
      <c r="A131" s="105">
        <f t="shared" si="11"/>
        <v>125</v>
      </c>
      <c r="B131" s="106" t="e">
        <f>B130-Previsioni!$B$16</f>
        <v>#VALUE!</v>
      </c>
      <c r="D131" s="76" t="str">
        <f t="shared" si="9"/>
        <v/>
      </c>
      <c r="E131" s="76" t="str">
        <f t="shared" si="10"/>
        <v/>
      </c>
      <c r="F131" s="76" t="str">
        <f>IF(C131&lt;&gt;"",C131/(BMI!$B$6/100)^2,"")</f>
        <v/>
      </c>
      <c r="G131" s="107" t="str">
        <f>IF(C131&lt;&gt;"",((1.2*F131)+(0.23*BMI!$B$10)-(10.8*(IF(Massa!$B$3="Maschio",1,0)))-5.4)/100,"")</f>
        <v/>
      </c>
      <c r="H131" s="108" t="str">
        <f>IF(C131&lt;&gt;"",C131/(BMI!$B$6/100)^2,"")</f>
        <v/>
      </c>
    </row>
    <row r="132" spans="1:8" ht="12.75" customHeight="1" x14ac:dyDescent="0.2">
      <c r="A132" s="105">
        <f t="shared" si="11"/>
        <v>126</v>
      </c>
      <c r="B132" s="106" t="e">
        <f>B131-Previsioni!$B$16</f>
        <v>#VALUE!</v>
      </c>
      <c r="D132" s="76" t="str">
        <f t="shared" si="9"/>
        <v/>
      </c>
      <c r="E132" s="76" t="str">
        <f t="shared" si="10"/>
        <v/>
      </c>
      <c r="F132" s="76" t="str">
        <f>IF(C132&lt;&gt;"",C132/(BMI!$B$6/100)^2,"")</f>
        <v/>
      </c>
      <c r="G132" s="107" t="str">
        <f>IF(C132&lt;&gt;"",((1.2*F132)+(0.23*BMI!$B$10)-(10.8*(IF(Massa!$B$3="Maschio",1,0)))-5.4)/100,"")</f>
        <v/>
      </c>
      <c r="H132" s="108" t="str">
        <f>IF(C132&lt;&gt;"",C132/(BMI!$B$6/100)^2,"")</f>
        <v/>
      </c>
    </row>
    <row r="133" spans="1:8" ht="12.75" customHeight="1" x14ac:dyDescent="0.2">
      <c r="A133" s="105">
        <f t="shared" si="11"/>
        <v>127</v>
      </c>
      <c r="B133" s="106" t="e">
        <f>B132-Previsioni!$B$16</f>
        <v>#VALUE!</v>
      </c>
      <c r="D133" s="76" t="str">
        <f t="shared" ref="D133:D164" si="12">IF(C133&lt;&gt;"",B133-C133,"")</f>
        <v/>
      </c>
      <c r="E133" s="76" t="str">
        <f t="shared" ref="E133:E164" si="13">IF(C133&lt;&gt;"",C132-C133,"")</f>
        <v/>
      </c>
      <c r="F133" s="76" t="str">
        <f>IF(C133&lt;&gt;"",C133/(BMI!$B$6/100)^2,"")</f>
        <v/>
      </c>
      <c r="G133" s="107" t="str">
        <f>IF(C133&lt;&gt;"",((1.2*F133)+(0.23*BMI!$B$10)-(10.8*(IF(Massa!$B$3="Maschio",1,0)))-5.4)/100,"")</f>
        <v/>
      </c>
      <c r="H133" s="108" t="str">
        <f>IF(C133&lt;&gt;"",C133/(BMI!$B$6/100)^2,"")</f>
        <v/>
      </c>
    </row>
    <row r="134" spans="1:8" ht="12.75" customHeight="1" x14ac:dyDescent="0.2">
      <c r="A134" s="105">
        <f t="shared" si="11"/>
        <v>128</v>
      </c>
      <c r="B134" s="106" t="e">
        <f>B133-Previsioni!$B$16</f>
        <v>#VALUE!</v>
      </c>
      <c r="D134" s="76" t="str">
        <f t="shared" si="12"/>
        <v/>
      </c>
      <c r="E134" s="76" t="str">
        <f t="shared" si="13"/>
        <v/>
      </c>
      <c r="F134" s="76" t="str">
        <f>IF(C134&lt;&gt;"",C134/(BMI!$B$6/100)^2,"")</f>
        <v/>
      </c>
      <c r="G134" s="107" t="str">
        <f>IF(C134&lt;&gt;"",((1.2*F134)+(0.23*BMI!$B$10)-(10.8*(IF(Massa!$B$3="Maschio",1,0)))-5.4)/100,"")</f>
        <v/>
      </c>
      <c r="H134" s="108" t="str">
        <f>IF(C134&lt;&gt;"",C134/(BMI!$B$6/100)^2,"")</f>
        <v/>
      </c>
    </row>
    <row r="135" spans="1:8" ht="12.75" customHeight="1" x14ac:dyDescent="0.2">
      <c r="A135" s="105">
        <f t="shared" ref="A135:A166" si="14">A134+1</f>
        <v>129</v>
      </c>
      <c r="B135" s="106" t="e">
        <f>B134-Previsioni!$B$16</f>
        <v>#VALUE!</v>
      </c>
      <c r="D135" s="76" t="str">
        <f t="shared" si="12"/>
        <v/>
      </c>
      <c r="E135" s="76" t="str">
        <f t="shared" si="13"/>
        <v/>
      </c>
      <c r="F135" s="76" t="str">
        <f>IF(C135&lt;&gt;"",C135/(BMI!$B$6/100)^2,"")</f>
        <v/>
      </c>
      <c r="G135" s="107" t="str">
        <f>IF(C135&lt;&gt;"",((1.2*F135)+(0.23*BMI!$B$10)-(10.8*(IF(Massa!$B$3="Maschio",1,0)))-5.4)/100,"")</f>
        <v/>
      </c>
      <c r="H135" s="108" t="str">
        <f>IF(C135&lt;&gt;"",C135/(BMI!$B$6/100)^2,"")</f>
        <v/>
      </c>
    </row>
    <row r="136" spans="1:8" ht="12.75" customHeight="1" x14ac:dyDescent="0.2">
      <c r="A136" s="105">
        <f t="shared" si="14"/>
        <v>130</v>
      </c>
      <c r="B136" s="106" t="e">
        <f>B135-Previsioni!$B$16</f>
        <v>#VALUE!</v>
      </c>
      <c r="D136" s="76" t="str">
        <f t="shared" si="12"/>
        <v/>
      </c>
      <c r="E136" s="76" t="str">
        <f t="shared" si="13"/>
        <v/>
      </c>
      <c r="F136" s="76" t="str">
        <f>IF(C136&lt;&gt;"",C136/(BMI!$B$6/100)^2,"")</f>
        <v/>
      </c>
      <c r="G136" s="107" t="str">
        <f>IF(C136&lt;&gt;"",((1.2*F136)+(0.23*BMI!$B$10)-(10.8*(IF(Massa!$B$3="Maschio",1,0)))-5.4)/100,"")</f>
        <v/>
      </c>
      <c r="H136" s="108" t="str">
        <f>IF(C136&lt;&gt;"",C136/(BMI!$B$6/100)^2,"")</f>
        <v/>
      </c>
    </row>
    <row r="137" spans="1:8" ht="12.75" customHeight="1" x14ac:dyDescent="0.2">
      <c r="A137" s="105">
        <f t="shared" si="14"/>
        <v>131</v>
      </c>
      <c r="B137" s="106" t="e">
        <f>B136-Previsioni!$B$16</f>
        <v>#VALUE!</v>
      </c>
      <c r="D137" s="76" t="str">
        <f t="shared" si="12"/>
        <v/>
      </c>
      <c r="E137" s="76" t="str">
        <f t="shared" si="13"/>
        <v/>
      </c>
      <c r="F137" s="76" t="str">
        <f>IF(C137&lt;&gt;"",C137/(BMI!$B$6/100)^2,"")</f>
        <v/>
      </c>
      <c r="G137" s="107" t="str">
        <f>IF(C137&lt;&gt;"",((1.2*F137)+(0.23*BMI!$B$10)-(10.8*(IF(Massa!$B$3="Maschio",1,0)))-5.4)/100,"")</f>
        <v/>
      </c>
      <c r="H137" s="108" t="str">
        <f>IF(C137&lt;&gt;"",C137/(BMI!$B$6/100)^2,"")</f>
        <v/>
      </c>
    </row>
    <row r="138" spans="1:8" ht="12.75" customHeight="1" x14ac:dyDescent="0.2">
      <c r="A138" s="105">
        <f t="shared" si="14"/>
        <v>132</v>
      </c>
      <c r="B138" s="106" t="e">
        <f>B137-Previsioni!$B$16</f>
        <v>#VALUE!</v>
      </c>
      <c r="D138" s="76" t="str">
        <f t="shared" si="12"/>
        <v/>
      </c>
      <c r="E138" s="76" t="str">
        <f t="shared" si="13"/>
        <v/>
      </c>
      <c r="F138" s="76" t="str">
        <f>IF(C138&lt;&gt;"",C138/(BMI!$B$6/100)^2,"")</f>
        <v/>
      </c>
      <c r="G138" s="107" t="str">
        <f>IF(C138&lt;&gt;"",((1.2*F138)+(0.23*BMI!$B$10)-(10.8*(IF(Massa!$B$3="Maschio",1,0)))-5.4)/100,"")</f>
        <v/>
      </c>
      <c r="H138" s="108" t="str">
        <f>IF(C138&lt;&gt;"",C138/(BMI!$B$6/100)^2,"")</f>
        <v/>
      </c>
    </row>
    <row r="139" spans="1:8" ht="12.75" customHeight="1" x14ac:dyDescent="0.2">
      <c r="A139" s="105">
        <f t="shared" si="14"/>
        <v>133</v>
      </c>
      <c r="B139" s="106" t="e">
        <f>B138-Previsioni!$B$16</f>
        <v>#VALUE!</v>
      </c>
      <c r="D139" s="76" t="str">
        <f t="shared" si="12"/>
        <v/>
      </c>
      <c r="E139" s="76" t="str">
        <f t="shared" si="13"/>
        <v/>
      </c>
      <c r="F139" s="76" t="str">
        <f>IF(C139&lt;&gt;"",C139/(BMI!$B$6/100)^2,"")</f>
        <v/>
      </c>
      <c r="G139" s="107" t="str">
        <f>IF(C139&lt;&gt;"",((1.2*F139)+(0.23*BMI!$B$10)-(10.8*(IF(Massa!$B$3="Maschio",1,0)))-5.4)/100,"")</f>
        <v/>
      </c>
      <c r="H139" s="108" t="str">
        <f>IF(C139&lt;&gt;"",C139/(BMI!$B$6/100)^2,"")</f>
        <v/>
      </c>
    </row>
    <row r="140" spans="1:8" ht="12.75" customHeight="1" x14ac:dyDescent="0.2">
      <c r="A140" s="105">
        <f t="shared" si="14"/>
        <v>134</v>
      </c>
      <c r="B140" s="106" t="e">
        <f>B139-Previsioni!$B$16</f>
        <v>#VALUE!</v>
      </c>
      <c r="D140" s="76" t="str">
        <f t="shared" si="12"/>
        <v/>
      </c>
      <c r="E140" s="76" t="str">
        <f t="shared" si="13"/>
        <v/>
      </c>
      <c r="F140" s="76" t="str">
        <f>IF(C140&lt;&gt;"",C140/(BMI!$B$6/100)^2,"")</f>
        <v/>
      </c>
      <c r="G140" s="107" t="str">
        <f>IF(C140&lt;&gt;"",((1.2*F140)+(0.23*BMI!$B$10)-(10.8*(IF(Massa!$B$3="Maschio",1,0)))-5.4)/100,"")</f>
        <v/>
      </c>
      <c r="H140" s="108" t="str">
        <f>IF(C140&lt;&gt;"",C140/(BMI!$B$6/100)^2,"")</f>
        <v/>
      </c>
    </row>
    <row r="141" spans="1:8" ht="12.75" customHeight="1" x14ac:dyDescent="0.2">
      <c r="A141" s="105">
        <f t="shared" si="14"/>
        <v>135</v>
      </c>
      <c r="B141" s="106" t="e">
        <f>B140-Previsioni!$B$16</f>
        <v>#VALUE!</v>
      </c>
      <c r="D141" s="76" t="str">
        <f t="shared" si="12"/>
        <v/>
      </c>
      <c r="E141" s="76" t="str">
        <f t="shared" si="13"/>
        <v/>
      </c>
      <c r="F141" s="76" t="str">
        <f>IF(C141&lt;&gt;"",C141/(BMI!$B$6/100)^2,"")</f>
        <v/>
      </c>
      <c r="G141" s="107" t="str">
        <f>IF(C141&lt;&gt;"",((1.2*F141)+(0.23*BMI!$B$10)-(10.8*(IF(Massa!$B$3="Maschio",1,0)))-5.4)/100,"")</f>
        <v/>
      </c>
      <c r="H141" s="108" t="str">
        <f>IF(C141&lt;&gt;"",C141/(BMI!$B$6/100)^2,"")</f>
        <v/>
      </c>
    </row>
    <row r="142" spans="1:8" ht="12.75" customHeight="1" x14ac:dyDescent="0.2">
      <c r="A142" s="105">
        <f t="shared" si="14"/>
        <v>136</v>
      </c>
      <c r="B142" s="106" t="e">
        <f>B141-Previsioni!$B$16</f>
        <v>#VALUE!</v>
      </c>
      <c r="D142" s="76" t="str">
        <f t="shared" si="12"/>
        <v/>
      </c>
      <c r="E142" s="76" t="str">
        <f t="shared" si="13"/>
        <v/>
      </c>
      <c r="F142" s="76" t="str">
        <f>IF(C142&lt;&gt;"",C142/(BMI!$B$6/100)^2,"")</f>
        <v/>
      </c>
      <c r="G142" s="107" t="str">
        <f>IF(C142&lt;&gt;"",((1.2*F142)+(0.23*BMI!$B$10)-(10.8*(IF(Massa!$B$3="Maschio",1,0)))-5.4)/100,"")</f>
        <v/>
      </c>
      <c r="H142" s="108" t="str">
        <f>IF(C142&lt;&gt;"",C142/(BMI!$B$6/100)^2,"")</f>
        <v/>
      </c>
    </row>
    <row r="143" spans="1:8" ht="12.75" customHeight="1" x14ac:dyDescent="0.2">
      <c r="A143" s="105">
        <f t="shared" si="14"/>
        <v>137</v>
      </c>
      <c r="B143" s="106" t="e">
        <f>B142-Previsioni!$B$16</f>
        <v>#VALUE!</v>
      </c>
      <c r="D143" s="76" t="str">
        <f t="shared" si="12"/>
        <v/>
      </c>
      <c r="E143" s="76" t="str">
        <f t="shared" si="13"/>
        <v/>
      </c>
      <c r="F143" s="76" t="str">
        <f>IF(C143&lt;&gt;"",C143/(BMI!$B$6/100)^2,"")</f>
        <v/>
      </c>
      <c r="G143" s="107" t="str">
        <f>IF(C143&lt;&gt;"",((1.2*F143)+(0.23*BMI!$B$10)-(10.8*(IF(Massa!$B$3="Maschio",1,0)))-5.4)/100,"")</f>
        <v/>
      </c>
      <c r="H143" s="108" t="str">
        <f>IF(C143&lt;&gt;"",C143/(BMI!$B$6/100)^2,"")</f>
        <v/>
      </c>
    </row>
    <row r="144" spans="1:8" ht="12.75" customHeight="1" x14ac:dyDescent="0.2">
      <c r="A144" s="105">
        <f t="shared" si="14"/>
        <v>138</v>
      </c>
      <c r="B144" s="106" t="e">
        <f>B143-Previsioni!$B$16</f>
        <v>#VALUE!</v>
      </c>
      <c r="D144" s="76" t="str">
        <f t="shared" si="12"/>
        <v/>
      </c>
      <c r="E144" s="76" t="str">
        <f t="shared" si="13"/>
        <v/>
      </c>
      <c r="F144" s="76" t="str">
        <f>IF(C144&lt;&gt;"",C144/(BMI!$B$6/100)^2,"")</f>
        <v/>
      </c>
      <c r="G144" s="107" t="str">
        <f>IF(C144&lt;&gt;"",((1.2*F144)+(0.23*BMI!$B$10)-(10.8*(IF(Massa!$B$3="Maschio",1,0)))-5.4)/100,"")</f>
        <v/>
      </c>
      <c r="H144" s="108" t="str">
        <f>IF(C144&lt;&gt;"",C144/(BMI!$B$6/100)^2,"")</f>
        <v/>
      </c>
    </row>
    <row r="145" spans="1:8" ht="12.75" customHeight="1" x14ac:dyDescent="0.2">
      <c r="A145" s="105">
        <f t="shared" si="14"/>
        <v>139</v>
      </c>
      <c r="B145" s="106" t="e">
        <f>B144-Previsioni!$B$16</f>
        <v>#VALUE!</v>
      </c>
      <c r="D145" s="76" t="str">
        <f t="shared" si="12"/>
        <v/>
      </c>
      <c r="E145" s="76" t="str">
        <f t="shared" si="13"/>
        <v/>
      </c>
      <c r="F145" s="76" t="str">
        <f>IF(C145&lt;&gt;"",C145/(BMI!$B$6/100)^2,"")</f>
        <v/>
      </c>
      <c r="G145" s="107" t="str">
        <f>IF(C145&lt;&gt;"",((1.2*F145)+(0.23*BMI!$B$10)-(10.8*(IF(Massa!$B$3="Maschio",1,0)))-5.4)/100,"")</f>
        <v/>
      </c>
      <c r="H145" s="108" t="str">
        <f>IF(C145&lt;&gt;"",C145/(BMI!$B$6/100)^2,"")</f>
        <v/>
      </c>
    </row>
    <row r="146" spans="1:8" ht="12.75" customHeight="1" x14ac:dyDescent="0.2">
      <c r="A146" s="105">
        <f t="shared" si="14"/>
        <v>140</v>
      </c>
      <c r="B146" s="106" t="e">
        <f>B145-Previsioni!$B$16</f>
        <v>#VALUE!</v>
      </c>
      <c r="D146" s="76" t="str">
        <f t="shared" si="12"/>
        <v/>
      </c>
      <c r="E146" s="76" t="str">
        <f t="shared" si="13"/>
        <v/>
      </c>
      <c r="F146" s="76" t="str">
        <f>IF(C146&lt;&gt;"",C146/(BMI!$B$6/100)^2,"")</f>
        <v/>
      </c>
      <c r="G146" s="107" t="str">
        <f>IF(C146&lt;&gt;"",((1.2*F146)+(0.23*BMI!$B$10)-(10.8*(IF(Massa!$B$3="Maschio",1,0)))-5.4)/100,"")</f>
        <v/>
      </c>
      <c r="H146" s="108" t="str">
        <f>IF(C146&lt;&gt;"",C146/(BMI!$B$6/100)^2,"")</f>
        <v/>
      </c>
    </row>
    <row r="147" spans="1:8" ht="12.75" customHeight="1" x14ac:dyDescent="0.2">
      <c r="A147" s="105">
        <f t="shared" si="14"/>
        <v>141</v>
      </c>
      <c r="B147" s="106" t="e">
        <f>B146-Previsioni!$B$16</f>
        <v>#VALUE!</v>
      </c>
      <c r="D147" s="76" t="str">
        <f t="shared" si="12"/>
        <v/>
      </c>
      <c r="E147" s="76" t="str">
        <f t="shared" si="13"/>
        <v/>
      </c>
      <c r="F147" s="76" t="str">
        <f>IF(C147&lt;&gt;"",C147/(BMI!$B$6/100)^2,"")</f>
        <v/>
      </c>
      <c r="G147" s="107" t="str">
        <f>IF(C147&lt;&gt;"",((1.2*F147)+(0.23*BMI!$B$10)-(10.8*(IF(Massa!$B$3="Maschio",1,0)))-5.4)/100,"")</f>
        <v/>
      </c>
      <c r="H147" s="108" t="str">
        <f>IF(C147&lt;&gt;"",C147/(BMI!$B$6/100)^2,"")</f>
        <v/>
      </c>
    </row>
    <row r="148" spans="1:8" ht="12.75" customHeight="1" x14ac:dyDescent="0.2">
      <c r="A148" s="105">
        <f t="shared" si="14"/>
        <v>142</v>
      </c>
      <c r="B148" s="106" t="e">
        <f>B147-Previsioni!$B$16</f>
        <v>#VALUE!</v>
      </c>
      <c r="D148" s="76" t="str">
        <f t="shared" si="12"/>
        <v/>
      </c>
      <c r="E148" s="76" t="str">
        <f t="shared" si="13"/>
        <v/>
      </c>
      <c r="F148" s="76" t="str">
        <f>IF(C148&lt;&gt;"",C148/(BMI!$B$6/100)^2,"")</f>
        <v/>
      </c>
      <c r="G148" s="107" t="str">
        <f>IF(C148&lt;&gt;"",((1.2*F148)+(0.23*BMI!$B$10)-(10.8*(IF(Massa!$B$3="Maschio",1,0)))-5.4)/100,"")</f>
        <v/>
      </c>
      <c r="H148" s="108" t="str">
        <f>IF(C148&lt;&gt;"",C148/(BMI!$B$6/100)^2,"")</f>
        <v/>
      </c>
    </row>
    <row r="149" spans="1:8" ht="12.75" customHeight="1" x14ac:dyDescent="0.2">
      <c r="A149" s="105">
        <f t="shared" si="14"/>
        <v>143</v>
      </c>
      <c r="B149" s="106" t="e">
        <f>B148-Previsioni!$B$16</f>
        <v>#VALUE!</v>
      </c>
      <c r="D149" s="76" t="str">
        <f t="shared" si="12"/>
        <v/>
      </c>
      <c r="E149" s="76" t="str">
        <f t="shared" si="13"/>
        <v/>
      </c>
      <c r="F149" s="76" t="str">
        <f>IF(C149&lt;&gt;"",C149/(BMI!$B$6/100)^2,"")</f>
        <v/>
      </c>
      <c r="G149" s="107" t="str">
        <f>IF(C149&lt;&gt;"",((1.2*F149)+(0.23*BMI!$B$10)-(10.8*(IF(Massa!$B$3="Maschio",1,0)))-5.4)/100,"")</f>
        <v/>
      </c>
      <c r="H149" s="108" t="str">
        <f>IF(C149&lt;&gt;"",C149/(BMI!$B$6/100)^2,"")</f>
        <v/>
      </c>
    </row>
    <row r="150" spans="1:8" ht="12.75" customHeight="1" x14ac:dyDescent="0.2">
      <c r="A150" s="105">
        <f t="shared" si="14"/>
        <v>144</v>
      </c>
      <c r="B150" s="106" t="e">
        <f>B149-Previsioni!$B$16</f>
        <v>#VALUE!</v>
      </c>
      <c r="D150" s="76" t="str">
        <f t="shared" si="12"/>
        <v/>
      </c>
      <c r="E150" s="76" t="str">
        <f t="shared" si="13"/>
        <v/>
      </c>
      <c r="F150" s="76" t="str">
        <f>IF(C150&lt;&gt;"",C150/(BMI!$B$6/100)^2,"")</f>
        <v/>
      </c>
      <c r="G150" s="107" t="str">
        <f>IF(C150&lt;&gt;"",((1.2*F150)+(0.23*BMI!$B$10)-(10.8*(IF(Massa!$B$3="Maschio",1,0)))-5.4)/100,"")</f>
        <v/>
      </c>
      <c r="H150" s="108" t="str">
        <f>IF(C150&lt;&gt;"",C150/(BMI!$B$6/100)^2,"")</f>
        <v/>
      </c>
    </row>
    <row r="151" spans="1:8" ht="12.75" customHeight="1" x14ac:dyDescent="0.2">
      <c r="A151" s="105">
        <f t="shared" si="14"/>
        <v>145</v>
      </c>
      <c r="B151" s="106" t="e">
        <f>B150-Previsioni!$B$16</f>
        <v>#VALUE!</v>
      </c>
      <c r="D151" s="76" t="str">
        <f t="shared" si="12"/>
        <v/>
      </c>
      <c r="E151" s="76" t="str">
        <f t="shared" si="13"/>
        <v/>
      </c>
      <c r="F151" s="76" t="str">
        <f>IF(C151&lt;&gt;"",C151/(BMI!$B$6/100)^2,"")</f>
        <v/>
      </c>
      <c r="G151" s="107" t="str">
        <f>IF(C151&lt;&gt;"",((1.2*F151)+(0.23*BMI!$B$10)-(10.8*(IF(Massa!$B$3="Maschio",1,0)))-5.4)/100,"")</f>
        <v/>
      </c>
      <c r="H151" s="108" t="str">
        <f>IF(C151&lt;&gt;"",C151/(BMI!$B$6/100)^2,"")</f>
        <v/>
      </c>
    </row>
    <row r="152" spans="1:8" ht="12.75" customHeight="1" x14ac:dyDescent="0.2">
      <c r="A152" s="105">
        <f t="shared" si="14"/>
        <v>146</v>
      </c>
      <c r="B152" s="106" t="e">
        <f>B151-Previsioni!$B$16</f>
        <v>#VALUE!</v>
      </c>
      <c r="D152" s="76" t="str">
        <f t="shared" si="12"/>
        <v/>
      </c>
      <c r="E152" s="76" t="str">
        <f t="shared" si="13"/>
        <v/>
      </c>
      <c r="F152" s="76" t="str">
        <f>IF(C152&lt;&gt;"",C152/(BMI!$B$6/100)^2,"")</f>
        <v/>
      </c>
      <c r="G152" s="107" t="str">
        <f>IF(C152&lt;&gt;"",((1.2*F152)+(0.23*BMI!$B$10)-(10.8*(IF(Massa!$B$3="Maschio",1,0)))-5.4)/100,"")</f>
        <v/>
      </c>
      <c r="H152" s="108" t="str">
        <f>IF(C152&lt;&gt;"",C152/(BMI!$B$6/100)^2,"")</f>
        <v/>
      </c>
    </row>
    <row r="153" spans="1:8" ht="12.75" customHeight="1" x14ac:dyDescent="0.2">
      <c r="A153" s="105">
        <f t="shared" si="14"/>
        <v>147</v>
      </c>
      <c r="B153" s="106" t="e">
        <f>B152-Previsioni!$B$16</f>
        <v>#VALUE!</v>
      </c>
      <c r="D153" s="76" t="str">
        <f t="shared" si="12"/>
        <v/>
      </c>
      <c r="E153" s="76" t="str">
        <f t="shared" si="13"/>
        <v/>
      </c>
      <c r="F153" s="76" t="str">
        <f>IF(C153&lt;&gt;"",C153/(BMI!$B$6/100)^2,"")</f>
        <v/>
      </c>
      <c r="G153" s="107" t="str">
        <f>IF(C153&lt;&gt;"",((1.2*F153)+(0.23*BMI!$B$10)-(10.8*(IF(Massa!$B$3="Maschio",1,0)))-5.4)/100,"")</f>
        <v/>
      </c>
      <c r="H153" s="108" t="str">
        <f>IF(C153&lt;&gt;"",C153/(BMI!$B$6/100)^2,"")</f>
        <v/>
      </c>
    </row>
    <row r="154" spans="1:8" ht="12.75" customHeight="1" x14ac:dyDescent="0.2">
      <c r="A154" s="105">
        <f t="shared" si="14"/>
        <v>148</v>
      </c>
      <c r="B154" s="106" t="e">
        <f>B153-Previsioni!$B$16</f>
        <v>#VALUE!</v>
      </c>
      <c r="D154" s="76" t="str">
        <f t="shared" si="12"/>
        <v/>
      </c>
      <c r="E154" s="76" t="str">
        <f t="shared" si="13"/>
        <v/>
      </c>
      <c r="F154" s="76" t="str">
        <f>IF(C154&lt;&gt;"",C154/(BMI!$B$6/100)^2,"")</f>
        <v/>
      </c>
      <c r="G154" s="107" t="str">
        <f>IF(C154&lt;&gt;"",((1.2*F154)+(0.23*BMI!$B$10)-(10.8*(IF(Massa!$B$3="Maschio",1,0)))-5.4)/100,"")</f>
        <v/>
      </c>
      <c r="H154" s="108" t="str">
        <f>IF(C154&lt;&gt;"",C154/(BMI!$B$6/100)^2,"")</f>
        <v/>
      </c>
    </row>
    <row r="155" spans="1:8" ht="12.75" customHeight="1" x14ac:dyDescent="0.2">
      <c r="A155" s="105">
        <f t="shared" si="14"/>
        <v>149</v>
      </c>
      <c r="B155" s="106" t="e">
        <f>B154-Previsioni!$B$16</f>
        <v>#VALUE!</v>
      </c>
      <c r="D155" s="76" t="str">
        <f t="shared" si="12"/>
        <v/>
      </c>
      <c r="E155" s="76" t="str">
        <f t="shared" si="13"/>
        <v/>
      </c>
      <c r="F155" s="76" t="str">
        <f>IF(C155&lt;&gt;"",C155/(BMI!$B$6/100)^2,"")</f>
        <v/>
      </c>
      <c r="G155" s="107" t="str">
        <f>IF(C155&lt;&gt;"",((1.2*F155)+(0.23*BMI!$B$10)-(10.8*(IF(Massa!$B$3="Maschio",1,0)))-5.4)/100,"")</f>
        <v/>
      </c>
      <c r="H155" s="108" t="str">
        <f>IF(C155&lt;&gt;"",C155/(BMI!$B$6/100)^2,"")</f>
        <v/>
      </c>
    </row>
    <row r="156" spans="1:8" ht="12.75" customHeight="1" x14ac:dyDescent="0.2">
      <c r="A156" s="105">
        <f t="shared" si="14"/>
        <v>150</v>
      </c>
      <c r="B156" s="106" t="e">
        <f>B155-Previsioni!$B$16</f>
        <v>#VALUE!</v>
      </c>
      <c r="D156" s="76" t="str">
        <f t="shared" si="12"/>
        <v/>
      </c>
      <c r="E156" s="76" t="str">
        <f t="shared" si="13"/>
        <v/>
      </c>
      <c r="F156" s="76" t="str">
        <f>IF(C156&lt;&gt;"",C156/(BMI!$B$6/100)^2,"")</f>
        <v/>
      </c>
      <c r="G156" s="107" t="str">
        <f>IF(C156&lt;&gt;"",((1.2*F156)+(0.23*BMI!$B$10)-(10.8*(IF(Massa!$B$3="Maschio",1,0)))-5.4)/100,"")</f>
        <v/>
      </c>
      <c r="H156" s="108" t="str">
        <f>IF(C156&lt;&gt;"",C156/(BMI!$B$6/100)^2,"")</f>
        <v/>
      </c>
    </row>
    <row r="157" spans="1:8" ht="12.75" customHeight="1" x14ac:dyDescent="0.2">
      <c r="A157" s="105">
        <f t="shared" si="14"/>
        <v>151</v>
      </c>
      <c r="B157" s="106" t="e">
        <f>B156-Previsioni!$B$16</f>
        <v>#VALUE!</v>
      </c>
      <c r="D157" s="76" t="str">
        <f t="shared" si="12"/>
        <v/>
      </c>
      <c r="E157" s="76" t="str">
        <f t="shared" si="13"/>
        <v/>
      </c>
      <c r="F157" s="76" t="str">
        <f>IF(C157&lt;&gt;"",C157/(BMI!$B$6/100)^2,"")</f>
        <v/>
      </c>
      <c r="G157" s="107" t="str">
        <f>IF(C157&lt;&gt;"",((1.2*F157)+(0.23*BMI!$B$10)-(10.8*(IF(Massa!$B$3="Maschio",1,0)))-5.4)/100,"")</f>
        <v/>
      </c>
      <c r="H157" s="108" t="str">
        <f>IF(C157&lt;&gt;"",C157/(BMI!$B$6/100)^2,"")</f>
        <v/>
      </c>
    </row>
    <row r="158" spans="1:8" ht="12.75" customHeight="1" x14ac:dyDescent="0.2">
      <c r="A158" s="105">
        <f t="shared" si="14"/>
        <v>152</v>
      </c>
      <c r="B158" s="106" t="e">
        <f>B157-Previsioni!$B$16</f>
        <v>#VALUE!</v>
      </c>
      <c r="D158" s="76" t="str">
        <f t="shared" si="12"/>
        <v/>
      </c>
      <c r="E158" s="76" t="str">
        <f t="shared" si="13"/>
        <v/>
      </c>
      <c r="F158" s="76" t="str">
        <f>IF(C158&lt;&gt;"",C158/(BMI!$B$6/100)^2,"")</f>
        <v/>
      </c>
      <c r="G158" s="107" t="str">
        <f>IF(C158&lt;&gt;"",((1.2*F158)+(0.23*BMI!$B$10)-(10.8*(IF(Massa!$B$3="Maschio",1,0)))-5.4)/100,"")</f>
        <v/>
      </c>
      <c r="H158" s="108" t="str">
        <f>IF(C158&lt;&gt;"",C158/(BMI!$B$6/100)^2,"")</f>
        <v/>
      </c>
    </row>
    <row r="159" spans="1:8" ht="12.75" customHeight="1" x14ac:dyDescent="0.2">
      <c r="A159" s="105">
        <f t="shared" si="14"/>
        <v>153</v>
      </c>
      <c r="B159" s="106" t="e">
        <f>B158-Previsioni!$B$16</f>
        <v>#VALUE!</v>
      </c>
      <c r="D159" s="76" t="str">
        <f t="shared" si="12"/>
        <v/>
      </c>
      <c r="E159" s="76" t="str">
        <f t="shared" si="13"/>
        <v/>
      </c>
      <c r="F159" s="76" t="str">
        <f>IF(C159&lt;&gt;"",C159/(BMI!$B$6/100)^2,"")</f>
        <v/>
      </c>
      <c r="G159" s="107" t="str">
        <f>IF(C159&lt;&gt;"",((1.2*F159)+(0.23*BMI!$B$10)-(10.8*(IF(Massa!$B$3="Maschio",1,0)))-5.4)/100,"")</f>
        <v/>
      </c>
      <c r="H159" s="108" t="str">
        <f>IF(C159&lt;&gt;"",C159/(BMI!$B$6/100)^2,"")</f>
        <v/>
      </c>
    </row>
    <row r="160" spans="1:8" ht="12.75" customHeight="1" x14ac:dyDescent="0.2">
      <c r="A160" s="105">
        <f t="shared" si="14"/>
        <v>154</v>
      </c>
      <c r="B160" s="106" t="e">
        <f>B159-Previsioni!$B$16</f>
        <v>#VALUE!</v>
      </c>
      <c r="D160" s="76" t="str">
        <f t="shared" si="12"/>
        <v/>
      </c>
      <c r="E160" s="76" t="str">
        <f t="shared" si="13"/>
        <v/>
      </c>
      <c r="F160" s="76" t="str">
        <f>IF(C160&lt;&gt;"",C160/(BMI!$B$6/100)^2,"")</f>
        <v/>
      </c>
      <c r="G160" s="107" t="str">
        <f>IF(C160&lt;&gt;"",((1.2*F160)+(0.23*BMI!$B$10)-(10.8*(IF(Massa!$B$3="Maschio",1,0)))-5.4)/100,"")</f>
        <v/>
      </c>
      <c r="H160" s="108" t="str">
        <f>IF(C160&lt;&gt;"",C160/(BMI!$B$6/100)^2,"")</f>
        <v/>
      </c>
    </row>
    <row r="161" spans="1:8" ht="12.75" customHeight="1" x14ac:dyDescent="0.2">
      <c r="A161" s="105">
        <f t="shared" si="14"/>
        <v>155</v>
      </c>
      <c r="B161" s="106" t="e">
        <f>B160-Previsioni!$B$16</f>
        <v>#VALUE!</v>
      </c>
      <c r="D161" s="76" t="str">
        <f t="shared" si="12"/>
        <v/>
      </c>
      <c r="E161" s="76" t="str">
        <f t="shared" si="13"/>
        <v/>
      </c>
      <c r="F161" s="76" t="str">
        <f>IF(C161&lt;&gt;"",C161/(BMI!$B$6/100)^2,"")</f>
        <v/>
      </c>
      <c r="G161" s="107" t="str">
        <f>IF(C161&lt;&gt;"",((1.2*F161)+(0.23*BMI!$B$10)-(10.8*(IF(Massa!$B$3="Maschio",1,0)))-5.4)/100,"")</f>
        <v/>
      </c>
      <c r="H161" s="108" t="str">
        <f>IF(C161&lt;&gt;"",C161/(BMI!$B$6/100)^2,"")</f>
        <v/>
      </c>
    </row>
    <row r="162" spans="1:8" ht="12.75" customHeight="1" x14ac:dyDescent="0.2">
      <c r="A162" s="105">
        <f t="shared" si="14"/>
        <v>156</v>
      </c>
      <c r="B162" s="106" t="e">
        <f>B161-Previsioni!$B$16</f>
        <v>#VALUE!</v>
      </c>
      <c r="D162" s="76" t="str">
        <f t="shared" si="12"/>
        <v/>
      </c>
      <c r="E162" s="76" t="str">
        <f t="shared" si="13"/>
        <v/>
      </c>
      <c r="F162" s="76" t="str">
        <f>IF(C162&lt;&gt;"",C162/(BMI!$B$6/100)^2,"")</f>
        <v/>
      </c>
      <c r="G162" s="107" t="str">
        <f>IF(C162&lt;&gt;"",((1.2*F162)+(0.23*BMI!$B$10)-(10.8*(IF(Massa!$B$3="Maschio",1,0)))-5.4)/100,"")</f>
        <v/>
      </c>
      <c r="H162" s="108" t="str">
        <f>IF(C162&lt;&gt;"",C162/(BMI!$B$6/100)^2,"")</f>
        <v/>
      </c>
    </row>
    <row r="163" spans="1:8" ht="12.75" customHeight="1" x14ac:dyDescent="0.2">
      <c r="A163" s="105">
        <f t="shared" si="14"/>
        <v>157</v>
      </c>
      <c r="B163" s="106" t="e">
        <f>B162-Previsioni!$B$16</f>
        <v>#VALUE!</v>
      </c>
      <c r="D163" s="76" t="str">
        <f t="shared" si="12"/>
        <v/>
      </c>
      <c r="E163" s="76" t="str">
        <f t="shared" si="13"/>
        <v/>
      </c>
      <c r="F163" s="76" t="str">
        <f>IF(C163&lt;&gt;"",C163/(BMI!$B$6/100)^2,"")</f>
        <v/>
      </c>
      <c r="G163" s="107" t="str">
        <f>IF(C163&lt;&gt;"",((1.2*F163)+(0.23*BMI!$B$10)-(10.8*(IF(Massa!$B$3="Maschio",1,0)))-5.4)/100,"")</f>
        <v/>
      </c>
      <c r="H163" s="108" t="str">
        <f>IF(C163&lt;&gt;"",C163/(BMI!$B$6/100)^2,"")</f>
        <v/>
      </c>
    </row>
    <row r="164" spans="1:8" ht="12.75" customHeight="1" x14ac:dyDescent="0.2">
      <c r="A164" s="105">
        <f t="shared" si="14"/>
        <v>158</v>
      </c>
      <c r="B164" s="106" t="e">
        <f>B163-Previsioni!$B$16</f>
        <v>#VALUE!</v>
      </c>
      <c r="D164" s="76" t="str">
        <f t="shared" si="12"/>
        <v/>
      </c>
      <c r="E164" s="76" t="str">
        <f t="shared" si="13"/>
        <v/>
      </c>
      <c r="F164" s="76" t="str">
        <f>IF(C164&lt;&gt;"",C164/(BMI!$B$6/100)^2,"")</f>
        <v/>
      </c>
      <c r="G164" s="107" t="str">
        <f>IF(C164&lt;&gt;"",((1.2*F164)+(0.23*BMI!$B$10)-(10.8*(IF(Massa!$B$3="Maschio",1,0)))-5.4)/100,"")</f>
        <v/>
      </c>
      <c r="H164" s="108" t="str">
        <f>IF(C164&lt;&gt;"",C164/(BMI!$B$6/100)^2,"")</f>
        <v/>
      </c>
    </row>
    <row r="165" spans="1:8" ht="12.75" customHeight="1" x14ac:dyDescent="0.2">
      <c r="A165" s="105">
        <f t="shared" si="14"/>
        <v>159</v>
      </c>
      <c r="B165" s="106" t="e">
        <f>B164-Previsioni!$B$16</f>
        <v>#VALUE!</v>
      </c>
      <c r="D165" s="76" t="str">
        <f t="shared" ref="D165:D196" si="15">IF(C165&lt;&gt;"",B165-C165,"")</f>
        <v/>
      </c>
      <c r="E165" s="76" t="str">
        <f t="shared" ref="E165:E180" si="16">IF(C165&lt;&gt;"",C164-C165,"")</f>
        <v/>
      </c>
      <c r="F165" s="76" t="str">
        <f>IF(C165&lt;&gt;"",C165/(BMI!$B$6/100)^2,"")</f>
        <v/>
      </c>
      <c r="G165" s="107" t="str">
        <f>IF(C165&lt;&gt;"",((1.2*F165)+(0.23*BMI!$B$10)-(10.8*(IF(Massa!$B$3="Maschio",1,0)))-5.4)/100,"")</f>
        <v/>
      </c>
      <c r="H165" s="108" t="str">
        <f>IF(C165&lt;&gt;"",C165/(BMI!$B$6/100)^2,"")</f>
        <v/>
      </c>
    </row>
    <row r="166" spans="1:8" ht="12.75" customHeight="1" x14ac:dyDescent="0.2">
      <c r="A166" s="105">
        <f t="shared" si="14"/>
        <v>160</v>
      </c>
      <c r="B166" s="106" t="e">
        <f>B165-Previsioni!$B$16</f>
        <v>#VALUE!</v>
      </c>
      <c r="D166" s="76" t="str">
        <f t="shared" si="15"/>
        <v/>
      </c>
      <c r="E166" s="76" t="str">
        <f t="shared" si="16"/>
        <v/>
      </c>
      <c r="F166" s="76" t="str">
        <f>IF(C166&lt;&gt;"",C166/(BMI!$B$6/100)^2,"")</f>
        <v/>
      </c>
      <c r="G166" s="107" t="str">
        <f>IF(C166&lt;&gt;"",((1.2*F166)+(0.23*BMI!$B$10)-(10.8*(IF(Massa!$B$3="Maschio",1,0)))-5.4)/100,"")</f>
        <v/>
      </c>
      <c r="H166" s="108" t="str">
        <f>IF(C166&lt;&gt;"",C166/(BMI!$B$6/100)^2,"")</f>
        <v/>
      </c>
    </row>
    <row r="167" spans="1:8" ht="12.75" customHeight="1" x14ac:dyDescent="0.2">
      <c r="A167" s="105">
        <f t="shared" ref="A167:A180" si="17">A166+1</f>
        <v>161</v>
      </c>
      <c r="B167" s="106" t="e">
        <f>B166-Previsioni!$B$16</f>
        <v>#VALUE!</v>
      </c>
      <c r="D167" s="76" t="str">
        <f t="shared" si="15"/>
        <v/>
      </c>
      <c r="E167" s="76" t="str">
        <f t="shared" si="16"/>
        <v/>
      </c>
      <c r="F167" s="76" t="str">
        <f>IF(C167&lt;&gt;"",C167/(BMI!$B$6/100)^2,"")</f>
        <v/>
      </c>
      <c r="G167" s="107" t="str">
        <f>IF(C167&lt;&gt;"",((1.2*F167)+(0.23*BMI!$B$10)-(10.8*(IF(Massa!$B$3="Maschio",1,0)))-5.4)/100,"")</f>
        <v/>
      </c>
      <c r="H167" s="108" t="str">
        <f>IF(C167&lt;&gt;"",C167/(BMI!$B$6/100)^2,"")</f>
        <v/>
      </c>
    </row>
    <row r="168" spans="1:8" ht="12.75" customHeight="1" x14ac:dyDescent="0.2">
      <c r="A168" s="105">
        <f t="shared" si="17"/>
        <v>162</v>
      </c>
      <c r="B168" s="106" t="e">
        <f>B167-Previsioni!$B$16</f>
        <v>#VALUE!</v>
      </c>
      <c r="D168" s="76" t="str">
        <f t="shared" si="15"/>
        <v/>
      </c>
      <c r="E168" s="76" t="str">
        <f t="shared" si="16"/>
        <v/>
      </c>
      <c r="F168" s="76" t="str">
        <f>IF(C168&lt;&gt;"",C168/(BMI!$B$6/100)^2,"")</f>
        <v/>
      </c>
      <c r="G168" s="107" t="str">
        <f>IF(C168&lt;&gt;"",((1.2*F168)+(0.23*BMI!$B$10)-(10.8*(IF(Massa!$B$3="Maschio",1,0)))-5.4)/100,"")</f>
        <v/>
      </c>
      <c r="H168" s="108" t="str">
        <f>IF(C168&lt;&gt;"",C168/(BMI!$B$6/100)^2,"")</f>
        <v/>
      </c>
    </row>
    <row r="169" spans="1:8" ht="12.75" customHeight="1" x14ac:dyDescent="0.2">
      <c r="A169" s="105">
        <f t="shared" si="17"/>
        <v>163</v>
      </c>
      <c r="B169" s="106" t="e">
        <f>B168-Previsioni!$B$16</f>
        <v>#VALUE!</v>
      </c>
      <c r="D169" s="76" t="str">
        <f t="shared" si="15"/>
        <v/>
      </c>
      <c r="E169" s="76" t="str">
        <f t="shared" si="16"/>
        <v/>
      </c>
      <c r="F169" s="76" t="str">
        <f>IF(C169&lt;&gt;"",C169/(BMI!$B$6/100)^2,"")</f>
        <v/>
      </c>
      <c r="G169" s="107" t="str">
        <f>IF(C169&lt;&gt;"",((1.2*F169)+(0.23*BMI!$B$10)-(10.8*(IF(Massa!$B$3="Maschio",1,0)))-5.4)/100,"")</f>
        <v/>
      </c>
      <c r="H169" s="108" t="str">
        <f>IF(C169&lt;&gt;"",C169/(BMI!$B$6/100)^2,"")</f>
        <v/>
      </c>
    </row>
    <row r="170" spans="1:8" ht="12.75" customHeight="1" x14ac:dyDescent="0.2">
      <c r="A170" s="105">
        <f t="shared" si="17"/>
        <v>164</v>
      </c>
      <c r="B170" s="106" t="e">
        <f>B169-Previsioni!$B$16</f>
        <v>#VALUE!</v>
      </c>
      <c r="D170" s="76" t="str">
        <f t="shared" si="15"/>
        <v/>
      </c>
      <c r="E170" s="76" t="str">
        <f t="shared" si="16"/>
        <v/>
      </c>
      <c r="F170" s="76" t="str">
        <f>IF(C170&lt;&gt;"",C170/(BMI!$B$6/100)^2,"")</f>
        <v/>
      </c>
      <c r="G170" s="107" t="str">
        <f>IF(C170&lt;&gt;"",((1.2*F170)+(0.23*BMI!$B$10)-(10.8*(IF(Massa!$B$3="Maschio",1,0)))-5.4)/100,"")</f>
        <v/>
      </c>
      <c r="H170" s="108" t="str">
        <f>IF(C170&lt;&gt;"",C170/(BMI!$B$6/100)^2,"")</f>
        <v/>
      </c>
    </row>
    <row r="171" spans="1:8" ht="12.75" customHeight="1" x14ac:dyDescent="0.2">
      <c r="A171" s="105">
        <f t="shared" si="17"/>
        <v>165</v>
      </c>
      <c r="B171" s="106" t="e">
        <f>B170-Previsioni!$B$16</f>
        <v>#VALUE!</v>
      </c>
      <c r="D171" s="76" t="str">
        <f t="shared" si="15"/>
        <v/>
      </c>
      <c r="E171" s="76" t="str">
        <f t="shared" si="16"/>
        <v/>
      </c>
      <c r="F171" s="76" t="str">
        <f>IF(C171&lt;&gt;"",C171/(BMI!$B$6/100)^2,"")</f>
        <v/>
      </c>
      <c r="G171" s="107" t="str">
        <f>IF(C171&lt;&gt;"",((1.2*F171)+(0.23*BMI!$B$10)-(10.8*(IF(Massa!$B$3="Maschio",1,0)))-5.4)/100,"")</f>
        <v/>
      </c>
      <c r="H171" s="108" t="str">
        <f>IF(C171&lt;&gt;"",C171/(BMI!$B$6/100)^2,"")</f>
        <v/>
      </c>
    </row>
    <row r="172" spans="1:8" ht="12.75" customHeight="1" x14ac:dyDescent="0.2">
      <c r="A172" s="105">
        <f t="shared" si="17"/>
        <v>166</v>
      </c>
      <c r="B172" s="106" t="e">
        <f>B171-Previsioni!$B$16</f>
        <v>#VALUE!</v>
      </c>
      <c r="D172" s="76" t="str">
        <f t="shared" si="15"/>
        <v/>
      </c>
      <c r="E172" s="76" t="str">
        <f t="shared" si="16"/>
        <v/>
      </c>
      <c r="F172" s="76" t="str">
        <f>IF(C172&lt;&gt;"",C172/(BMI!$B$6/100)^2,"")</f>
        <v/>
      </c>
      <c r="G172" s="107" t="str">
        <f>IF(C172&lt;&gt;"",((1.2*F172)+(0.23*BMI!$B$10)-(10.8*(IF(Massa!$B$3="Maschio",1,0)))-5.4)/100,"")</f>
        <v/>
      </c>
      <c r="H172" s="108" t="str">
        <f>IF(C172&lt;&gt;"",C172/(BMI!$B$6/100)^2,"")</f>
        <v/>
      </c>
    </row>
    <row r="173" spans="1:8" ht="12.75" customHeight="1" x14ac:dyDescent="0.2">
      <c r="A173" s="105">
        <f t="shared" si="17"/>
        <v>167</v>
      </c>
      <c r="B173" s="106" t="e">
        <f>B172-Previsioni!$B$16</f>
        <v>#VALUE!</v>
      </c>
      <c r="D173" s="76" t="str">
        <f t="shared" si="15"/>
        <v/>
      </c>
      <c r="E173" s="76" t="str">
        <f t="shared" si="16"/>
        <v/>
      </c>
      <c r="F173" s="76" t="str">
        <f>IF(C173&lt;&gt;"",C173/(BMI!$B$6/100)^2,"")</f>
        <v/>
      </c>
      <c r="G173" s="107" t="str">
        <f>IF(C173&lt;&gt;"",((1.2*F173)+(0.23*BMI!$B$10)-(10.8*(IF(Massa!$B$3="Maschio",1,0)))-5.4)/100,"")</f>
        <v/>
      </c>
      <c r="H173" s="108" t="str">
        <f>IF(C173&lt;&gt;"",C173/(BMI!$B$6/100)^2,"")</f>
        <v/>
      </c>
    </row>
    <row r="174" spans="1:8" ht="12.75" customHeight="1" x14ac:dyDescent="0.2">
      <c r="A174" s="105">
        <f t="shared" si="17"/>
        <v>168</v>
      </c>
      <c r="B174" s="106" t="e">
        <f>B173-Previsioni!$B$16</f>
        <v>#VALUE!</v>
      </c>
      <c r="D174" s="76" t="str">
        <f t="shared" si="15"/>
        <v/>
      </c>
      <c r="E174" s="76" t="str">
        <f t="shared" si="16"/>
        <v/>
      </c>
      <c r="F174" s="76" t="str">
        <f>IF(C174&lt;&gt;"",C174/(BMI!$B$6/100)^2,"")</f>
        <v/>
      </c>
      <c r="G174" s="107" t="str">
        <f>IF(C174&lt;&gt;"",((1.2*F174)+(0.23*BMI!$B$10)-(10.8*(IF(Massa!$B$3="Maschio",1,0)))-5.4)/100,"")</f>
        <v/>
      </c>
      <c r="H174" s="108" t="str">
        <f>IF(C174&lt;&gt;"",C174/(BMI!$B$6/100)^2,"")</f>
        <v/>
      </c>
    </row>
    <row r="175" spans="1:8" ht="12.75" customHeight="1" x14ac:dyDescent="0.2">
      <c r="A175" s="105">
        <f t="shared" si="17"/>
        <v>169</v>
      </c>
      <c r="B175" s="106" t="e">
        <f>B174-Previsioni!$B$16</f>
        <v>#VALUE!</v>
      </c>
      <c r="D175" s="76" t="str">
        <f t="shared" si="15"/>
        <v/>
      </c>
      <c r="E175" s="76" t="str">
        <f t="shared" si="16"/>
        <v/>
      </c>
      <c r="F175" s="76" t="str">
        <f>IF(C175&lt;&gt;"",C175/(BMI!$B$6/100)^2,"")</f>
        <v/>
      </c>
      <c r="G175" s="107" t="str">
        <f>IF(C175&lt;&gt;"",((1.2*F175)+(0.23*BMI!$B$10)-(10.8*(IF(Massa!$B$3="Maschio",1,0)))-5.4)/100,"")</f>
        <v/>
      </c>
      <c r="H175" s="108" t="str">
        <f>IF(C175&lt;&gt;"",C175/(BMI!$B$6/100)^2,"")</f>
        <v/>
      </c>
    </row>
    <row r="176" spans="1:8" ht="12.75" customHeight="1" x14ac:dyDescent="0.2">
      <c r="A176" s="105">
        <f t="shared" si="17"/>
        <v>170</v>
      </c>
      <c r="B176" s="106" t="e">
        <f>B175-Previsioni!$B$16</f>
        <v>#VALUE!</v>
      </c>
      <c r="D176" s="76" t="str">
        <f t="shared" si="15"/>
        <v/>
      </c>
      <c r="E176" s="76" t="str">
        <f t="shared" si="16"/>
        <v/>
      </c>
      <c r="F176" s="76" t="str">
        <f>IF(C176&lt;&gt;"",C176/(BMI!$B$6/100)^2,"")</f>
        <v/>
      </c>
      <c r="G176" s="107" t="str">
        <f>IF(C176&lt;&gt;"",((1.2*F176)+(0.23*BMI!$B$10)-(10.8*(IF(Massa!$B$3="Maschio",1,0)))-5.4)/100,"")</f>
        <v/>
      </c>
      <c r="H176" s="108" t="str">
        <f>IF(C176&lt;&gt;"",C176/(BMI!$B$6/100)^2,"")</f>
        <v/>
      </c>
    </row>
    <row r="177" spans="1:8" ht="12.75" customHeight="1" x14ac:dyDescent="0.2">
      <c r="A177" s="105">
        <f t="shared" si="17"/>
        <v>171</v>
      </c>
      <c r="B177" s="106" t="e">
        <f>B176-Previsioni!$B$16</f>
        <v>#VALUE!</v>
      </c>
      <c r="D177" s="76" t="str">
        <f t="shared" si="15"/>
        <v/>
      </c>
      <c r="E177" s="76" t="str">
        <f t="shared" si="16"/>
        <v/>
      </c>
      <c r="F177" s="76" t="str">
        <f>IF(C177&lt;&gt;"",C177/(BMI!$B$6/100)^2,"")</f>
        <v/>
      </c>
      <c r="G177" s="107" t="str">
        <f>IF(C177&lt;&gt;"",((1.2*F177)+(0.23*BMI!$B$10)-(10.8*(IF(Massa!$B$3="Maschio",1,0)))-5.4)/100,"")</f>
        <v/>
      </c>
      <c r="H177" s="108" t="str">
        <f>IF(C177&lt;&gt;"",C177/(BMI!$B$6/100)^2,"")</f>
        <v/>
      </c>
    </row>
    <row r="178" spans="1:8" ht="12.75" customHeight="1" x14ac:dyDescent="0.2">
      <c r="A178" s="105">
        <f t="shared" si="17"/>
        <v>172</v>
      </c>
      <c r="B178" s="106" t="e">
        <f>B177-Previsioni!$B$16</f>
        <v>#VALUE!</v>
      </c>
      <c r="D178" s="76" t="str">
        <f t="shared" si="15"/>
        <v/>
      </c>
      <c r="E178" s="76" t="str">
        <f t="shared" si="16"/>
        <v/>
      </c>
      <c r="F178" s="76" t="str">
        <f>IF(C178&lt;&gt;"",C178/(BMI!$B$6/100)^2,"")</f>
        <v/>
      </c>
      <c r="G178" s="107" t="str">
        <f>IF(C178&lt;&gt;"",((1.2*F178)+(0.23*BMI!$B$10)-(10.8*(IF(Massa!$B$3="Maschio",1,0)))-5.4)/100,"")</f>
        <v/>
      </c>
      <c r="H178" s="108" t="str">
        <f>IF(C178&lt;&gt;"",C178/(BMI!$B$6/100)^2,"")</f>
        <v/>
      </c>
    </row>
    <row r="179" spans="1:8" ht="12.75" customHeight="1" x14ac:dyDescent="0.2">
      <c r="A179" s="105">
        <f t="shared" si="17"/>
        <v>173</v>
      </c>
      <c r="B179" s="106" t="e">
        <f>B178-Previsioni!$B$16</f>
        <v>#VALUE!</v>
      </c>
      <c r="D179" s="76" t="str">
        <f t="shared" si="15"/>
        <v/>
      </c>
      <c r="E179" s="76" t="str">
        <f t="shared" si="16"/>
        <v/>
      </c>
      <c r="F179" s="76" t="str">
        <f>IF(C179&lt;&gt;"",C179/(BMI!$B$6/100)^2,"")</f>
        <v/>
      </c>
      <c r="G179" s="107" t="str">
        <f>IF(C179&lt;&gt;"",((1.2*F179)+(0.23*BMI!$B$10)-(10.8*(IF(Massa!$B$3="Maschio",1,0)))-5.4)/100,"")</f>
        <v/>
      </c>
      <c r="H179" s="108" t="str">
        <f>IF(C179&lt;&gt;"",C179/(BMI!$B$6/100)^2,"")</f>
        <v/>
      </c>
    </row>
    <row r="180" spans="1:8" ht="12.75" customHeight="1" x14ac:dyDescent="0.2">
      <c r="A180" s="105">
        <f t="shared" si="17"/>
        <v>174</v>
      </c>
      <c r="B180" s="106" t="e">
        <f>B179-Previsioni!$B$16</f>
        <v>#VALUE!</v>
      </c>
      <c r="D180" s="76" t="str">
        <f t="shared" si="15"/>
        <v/>
      </c>
      <c r="E180" s="76" t="str">
        <f t="shared" si="16"/>
        <v/>
      </c>
      <c r="F180" s="76" t="str">
        <f>IF(C180&lt;&gt;"",C180/(BMI!$B$6/100)^2,"")</f>
        <v/>
      </c>
      <c r="G180" s="107" t="str">
        <f>IF(C180&lt;&gt;"",((1.2*F180)+(0.23*BMI!$B$10)-(10.8*(IF(Massa!$B$3="Maschio",1,0)))-5.4)/100,"")</f>
        <v/>
      </c>
      <c r="H180" s="108" t="str">
        <f>IF(C180&lt;&gt;"",C180/(BMI!$B$6/100)^2,"")</f>
        <v/>
      </c>
    </row>
  </sheetData>
  <sheetProtection selectLockedCells="1" selectUnlockedCells="1"/>
  <mergeCells count="6">
    <mergeCell ref="K17:P17"/>
    <mergeCell ref="K18:O18"/>
    <mergeCell ref="K19:O19"/>
    <mergeCell ref="K20:O20"/>
    <mergeCell ref="K21:O21"/>
    <mergeCell ref="K22:O22"/>
  </mergeCells>
  <conditionalFormatting sqref="C12:C28">
    <cfRule type="cellIs" dxfId="17" priority="1" stopIfTrue="1" operator="between">
      <formula>1</formula>
      <formula>$V$2</formula>
    </cfRule>
  </conditionalFormatting>
  <conditionalFormatting sqref="D5:D180">
    <cfRule type="cellIs" dxfId="16" priority="2" stopIfTrue="1" operator="lessThan">
      <formula>0</formula>
    </cfRule>
    <cfRule type="cellIs" dxfId="15" priority="3" stopIfTrue="1" operator="greaterThanOrEqual">
      <formula>0</formula>
    </cfRule>
  </conditionalFormatting>
  <conditionalFormatting sqref="E5:E180">
    <cfRule type="cellIs" dxfId="14" priority="4" stopIfTrue="1" operator="greaterThan">
      <formula>0</formula>
    </cfRule>
  </conditionalFormatting>
  <conditionalFormatting sqref="G4:G180">
    <cfRule type="cellIs" dxfId="13" priority="5" stopIfTrue="1" operator="lessThan">
      <formula>0.06</formula>
    </cfRule>
    <cfRule type="cellIs" dxfId="12" priority="6" stopIfTrue="1" operator="between">
      <formula>0.06</formula>
      <formula>0.139</formula>
    </cfRule>
    <cfRule type="cellIs" dxfId="11" priority="7" stopIfTrue="1" operator="between">
      <formula>0.14</formula>
      <formula>0.169</formula>
    </cfRule>
    <cfRule type="cellIs" dxfId="10" priority="8" stopIfTrue="1" operator="between">
      <formula>0.17</formula>
      <formula>0.239</formula>
    </cfRule>
    <cfRule type="cellIs" dxfId="9" priority="9" stopIfTrue="1" operator="greaterThan">
      <formula>0.24</formula>
    </cfRule>
  </conditionalFormatting>
  <conditionalFormatting sqref="H4:H180">
    <cfRule type="cellIs" dxfId="8" priority="10" stopIfTrue="1" operator="lessThan">
      <formula>18.5</formula>
    </cfRule>
    <cfRule type="cellIs" dxfId="7" priority="11" stopIfTrue="1" operator="greaterThan">
      <formula>30</formula>
    </cfRule>
    <cfRule type="cellIs" dxfId="6" priority="12" stopIfTrue="1" operator="greaterThan">
      <formula>25</formula>
    </cfRule>
  </conditionalFormatting>
  <conditionalFormatting sqref="P4">
    <cfRule type="expression" dxfId="5" priority="13" stopIfTrue="1">
      <formula>"#n"/"a"</formula>
    </cfRule>
  </conditionalFormatting>
  <conditionalFormatting sqref="A4:A180">
    <cfRule type="expression" dxfId="4" priority="14" stopIfTrue="1">
      <formula>WEEKDAY(A4,2)=6</formula>
    </cfRule>
    <cfRule type="expression" dxfId="3" priority="15" stopIfTrue="1">
      <formula>WEEKDAY(A4)=1</formula>
    </cfRule>
  </conditionalFormatting>
  <conditionalFormatting sqref="B4:B180">
    <cfRule type="cellIs" dxfId="2" priority="16" stopIfTrue="1" operator="lessThanOrEqual">
      <formula>$V$2</formula>
    </cfRule>
    <cfRule type="expression" dxfId="1" priority="17" stopIfTrue="1">
      <formula>"&lt;=Previsioni!$B$5"</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0"/>
  <sheetViews>
    <sheetView zoomScale="120" zoomScaleNormal="120" workbookViewId="0">
      <pane ySplit="2" topLeftCell="A3" activePane="bottomLeft" state="frozen"/>
      <selection pane="bottomLeft" activeCell="A3" sqref="A3"/>
    </sheetView>
  </sheetViews>
  <sheetFormatPr defaultColWidth="11.5703125" defaultRowHeight="12.75" x14ac:dyDescent="0.2"/>
  <cols>
    <col min="1" max="1" width="17.140625" style="114" customWidth="1"/>
    <col min="2" max="2" width="6.42578125" style="115" customWidth="1"/>
    <col min="3" max="3" width="4.7109375" style="51" customWidth="1"/>
    <col min="4" max="4" width="6.85546875" style="51" customWidth="1"/>
    <col min="5" max="8" width="11.5703125" style="51"/>
    <col min="9" max="9" width="14.140625" style="51" customWidth="1"/>
    <col min="10" max="10" width="9.85546875" style="51" customWidth="1"/>
    <col min="11" max="11" width="10.85546875" style="51" customWidth="1"/>
    <col min="12" max="12" width="13.5703125" style="51" customWidth="1"/>
    <col min="13" max="13" width="15.5703125" style="51" customWidth="1"/>
    <col min="14" max="14" width="11.5703125" style="51"/>
    <col min="15" max="15" width="14.7109375" style="51" customWidth="1"/>
    <col min="16" max="16" width="10" style="51" customWidth="1"/>
    <col min="17" max="17" width="14.140625" style="51" customWidth="1"/>
    <col min="18" max="19" width="11.5703125" style="51"/>
    <col min="20" max="20" width="12.7109375" style="51" customWidth="1"/>
    <col min="21" max="16384" width="11.5703125" style="51"/>
  </cols>
  <sheetData>
    <row r="1" spans="1:17" ht="12.75" customHeight="1" x14ac:dyDescent="0.2">
      <c r="C1" s="116"/>
      <c r="D1" s="116"/>
      <c r="E1" s="226" t="s">
        <v>162</v>
      </c>
      <c r="F1" s="226"/>
      <c r="G1" s="226" t="s">
        <v>163</v>
      </c>
      <c r="H1" s="226"/>
      <c r="I1" s="227" t="s">
        <v>164</v>
      </c>
      <c r="J1" s="228">
        <f>SUM(C4:C180)</f>
        <v>0</v>
      </c>
      <c r="K1" s="229" t="s">
        <v>165</v>
      </c>
      <c r="L1" s="230">
        <f>SUM(D3:D180)</f>
        <v>0</v>
      </c>
      <c r="M1" s="229" t="s">
        <v>166</v>
      </c>
      <c r="N1" s="117">
        <f>SUM(E3:E180)</f>
        <v>0</v>
      </c>
      <c r="O1" s="229" t="s">
        <v>167</v>
      </c>
      <c r="P1" s="117">
        <f>SUM(G4:G180)</f>
        <v>0</v>
      </c>
      <c r="Q1" s="118" t="s">
        <v>168</v>
      </c>
    </row>
    <row r="2" spans="1:17" ht="25.5" x14ac:dyDescent="0.2">
      <c r="A2" s="119" t="s">
        <v>40</v>
      </c>
      <c r="B2" s="120" t="s">
        <v>66</v>
      </c>
      <c r="C2" s="121" t="s">
        <v>169</v>
      </c>
      <c r="D2" s="121" t="s">
        <v>170</v>
      </c>
      <c r="E2" s="122" t="s">
        <v>168</v>
      </c>
      <c r="F2" s="123" t="s">
        <v>171</v>
      </c>
      <c r="G2" s="124" t="s">
        <v>168</v>
      </c>
      <c r="H2" s="125" t="s">
        <v>171</v>
      </c>
      <c r="I2" s="227"/>
      <c r="J2" s="228"/>
      <c r="K2" s="229"/>
      <c r="L2" s="229"/>
      <c r="M2" s="229"/>
      <c r="N2" s="126">
        <f>SUM(F3:F180)</f>
        <v>0</v>
      </c>
      <c r="O2" s="229"/>
      <c r="P2" s="126">
        <f>SUM(H4:H180)</f>
        <v>0</v>
      </c>
      <c r="Q2" s="127" t="s">
        <v>172</v>
      </c>
    </row>
    <row r="3" spans="1:17" x14ac:dyDescent="0.2">
      <c r="A3" s="114">
        <f>Dieta!A4</f>
        <v>0</v>
      </c>
      <c r="B3" s="115" t="str">
        <f>IF(Dieta!C4&lt;&gt;"",Dieta!C4,"")</f>
        <v/>
      </c>
      <c r="C3" s="121"/>
      <c r="D3" s="121"/>
      <c r="E3" s="128" t="str">
        <f>IF(C3&lt;&gt;0,(C3*B3*0.75)-'Fabbisogno calorico'!$E$11,"")</f>
        <v/>
      </c>
      <c r="F3" s="128" t="str">
        <f>IF(E3&lt;&gt;"",E3*1.25,"")</f>
        <v/>
      </c>
      <c r="G3" s="128" t="str">
        <f>IF(C3&lt;&gt;"",C3*B3/35,"")</f>
        <v/>
      </c>
      <c r="H3" s="128" t="str">
        <f>IF(G3&lt;&gt;"",G3*1.25,"")</f>
        <v/>
      </c>
      <c r="I3" s="129"/>
      <c r="J3" s="130"/>
      <c r="K3" s="130"/>
      <c r="L3" s="130"/>
      <c r="M3" s="129"/>
    </row>
    <row r="4" spans="1:17" x14ac:dyDescent="0.2">
      <c r="A4" s="114">
        <f>Dieta!A5</f>
        <v>1</v>
      </c>
      <c r="B4" s="115" t="str">
        <f>IF(Dieta!C5&lt;&gt;"",Dieta!C5,"")</f>
        <v/>
      </c>
      <c r="C4" s="128"/>
      <c r="D4" s="128"/>
      <c r="E4" s="128" t="str">
        <f>IF(C4&lt;&gt;0,(C4*B4*0.75)-'Fabbisogno calorico'!$E$11,"")</f>
        <v/>
      </c>
      <c r="F4" s="128" t="str">
        <f>IF(E4&lt;&gt;"",E4*1.25,"")</f>
        <v/>
      </c>
      <c r="G4" s="128" t="str">
        <f>IF(C4&lt;&gt;"",C4*B4/35,"")</f>
        <v/>
      </c>
      <c r="H4" s="128" t="str">
        <f>IF(G4&lt;&gt;"",G4*1.25,"")</f>
        <v/>
      </c>
    </row>
    <row r="5" spans="1:17" x14ac:dyDescent="0.2">
      <c r="A5" s="114">
        <f>Dieta!A6</f>
        <v>0</v>
      </c>
      <c r="B5" s="115" t="str">
        <f>IF(Dieta!C6&lt;&gt;"",Dieta!C6,"")</f>
        <v/>
      </c>
      <c r="C5" s="128"/>
      <c r="D5" s="128"/>
      <c r="E5" s="128" t="str">
        <f>IF(C5&lt;&gt;0,(C5*B5*0.75)-'Fabbisogno calorico'!$E$11,"")</f>
        <v/>
      </c>
      <c r="F5" s="128" t="str">
        <f>IF(E5&lt;&gt;"",E5*1.25,"")</f>
        <v/>
      </c>
      <c r="G5" s="128" t="str">
        <f>IF(C5&lt;&gt;"",C5*B5/35,"")</f>
        <v/>
      </c>
      <c r="H5" s="128" t="str">
        <f>IF(G5&lt;&gt;"",G5*1.25,"")</f>
        <v/>
      </c>
    </row>
    <row r="6" spans="1:17" x14ac:dyDescent="0.2">
      <c r="A6" s="114">
        <f>Dieta!A7</f>
        <v>1</v>
      </c>
      <c r="B6" s="115" t="str">
        <f>IF(Dieta!C7&lt;&gt;"",Dieta!C7,"")</f>
        <v/>
      </c>
      <c r="C6" s="128"/>
      <c r="D6" s="128"/>
      <c r="E6" s="128" t="str">
        <f>IF(C6&lt;&gt;0,(C6*B6*0.75)-'Fabbisogno calorico'!$E$11,"")</f>
        <v/>
      </c>
      <c r="F6" s="128" t="str">
        <f>IF(E6&lt;&gt;"",E6*1.25,"")</f>
        <v/>
      </c>
      <c r="G6" s="128" t="str">
        <f>IF(C6&lt;&gt;"",C6*B6/35,"")</f>
        <v/>
      </c>
      <c r="H6" s="128" t="str">
        <f>IF(G6&lt;&gt;"",G6*1.25,"")</f>
        <v/>
      </c>
    </row>
    <row r="7" spans="1:17" x14ac:dyDescent="0.2">
      <c r="A7" s="114">
        <f>Dieta!A8</f>
        <v>2</v>
      </c>
      <c r="B7" s="115" t="str">
        <f>IF(Dieta!C8&lt;&gt;"",Dieta!C8,"")</f>
        <v/>
      </c>
      <c r="C7" s="128"/>
      <c r="D7" s="128"/>
      <c r="E7" s="128"/>
      <c r="F7" s="128"/>
      <c r="G7" s="128"/>
      <c r="H7" s="128"/>
    </row>
    <row r="8" spans="1:17" x14ac:dyDescent="0.2">
      <c r="A8" s="114">
        <f>Dieta!A9</f>
        <v>3</v>
      </c>
      <c r="B8" s="115" t="str">
        <f>IF(Dieta!C9&lt;&gt;"",Dieta!C9,"")</f>
        <v/>
      </c>
      <c r="C8" s="128"/>
      <c r="D8" s="128"/>
      <c r="E8" s="128"/>
      <c r="F8" s="128"/>
      <c r="G8" s="128"/>
      <c r="H8" s="128"/>
    </row>
    <row r="9" spans="1:17" x14ac:dyDescent="0.2">
      <c r="A9" s="114">
        <f>Dieta!A10</f>
        <v>4</v>
      </c>
      <c r="B9" s="115" t="str">
        <f>IF(Dieta!C10&lt;&gt;"",Dieta!C10,"")</f>
        <v/>
      </c>
      <c r="C9" s="128"/>
      <c r="D9" s="128"/>
      <c r="E9" s="128"/>
      <c r="F9" s="128"/>
      <c r="G9" s="128"/>
      <c r="H9" s="128"/>
    </row>
    <row r="10" spans="1:17" x14ac:dyDescent="0.2">
      <c r="A10" s="114">
        <f>Dieta!A11</f>
        <v>5</v>
      </c>
      <c r="B10" s="115" t="str">
        <f>IF(Dieta!C11&lt;&gt;"",Dieta!C11,"")</f>
        <v/>
      </c>
      <c r="C10" s="128"/>
      <c r="D10" s="128"/>
      <c r="E10" s="128"/>
      <c r="F10" s="128"/>
      <c r="G10" s="128"/>
      <c r="H10" s="128"/>
    </row>
    <row r="11" spans="1:17" x14ac:dyDescent="0.2">
      <c r="A11" s="114">
        <f>Dieta!A12</f>
        <v>6</v>
      </c>
      <c r="B11" s="115" t="str">
        <f>IF(Dieta!C12&lt;&gt;"",Dieta!C12,"")</f>
        <v/>
      </c>
      <c r="C11" s="128"/>
      <c r="D11" s="128"/>
      <c r="E11" s="128"/>
      <c r="F11" s="128"/>
      <c r="G11" s="128"/>
      <c r="H11" s="128"/>
    </row>
    <row r="12" spans="1:17" x14ac:dyDescent="0.2">
      <c r="A12" s="114">
        <f>Dieta!A13</f>
        <v>7</v>
      </c>
      <c r="B12" s="115" t="str">
        <f>IF(Dieta!C13&lt;&gt;"",Dieta!C13,"")</f>
        <v/>
      </c>
      <c r="C12" s="128"/>
      <c r="D12" s="128"/>
      <c r="E12" s="128"/>
      <c r="F12" s="128"/>
      <c r="G12" s="128"/>
      <c r="H12" s="128"/>
    </row>
    <row r="13" spans="1:17" x14ac:dyDescent="0.2">
      <c r="A13" s="114">
        <f>Dieta!A14</f>
        <v>8</v>
      </c>
      <c r="B13" s="115" t="str">
        <f>IF(Dieta!C14&lt;&gt;"",Dieta!C14,"")</f>
        <v/>
      </c>
      <c r="C13" s="128"/>
      <c r="D13" s="128"/>
      <c r="E13" s="128"/>
      <c r="F13" s="128"/>
      <c r="G13" s="128"/>
      <c r="H13" s="128"/>
    </row>
    <row r="14" spans="1:17" x14ac:dyDescent="0.2">
      <c r="A14" s="114">
        <f>Dieta!A15</f>
        <v>9</v>
      </c>
      <c r="B14" s="115" t="str">
        <f>IF(Dieta!C15&lt;&gt;"",Dieta!C15,"")</f>
        <v/>
      </c>
      <c r="C14" s="128"/>
      <c r="D14" s="128"/>
      <c r="E14" s="128"/>
      <c r="F14" s="128"/>
      <c r="G14" s="128"/>
      <c r="H14" s="128"/>
    </row>
    <row r="15" spans="1:17" x14ac:dyDescent="0.2">
      <c r="A15" s="114">
        <f>Dieta!A16</f>
        <v>10</v>
      </c>
      <c r="B15" s="115" t="str">
        <f>IF(Dieta!C16&lt;&gt;"",Dieta!C16,"")</f>
        <v/>
      </c>
      <c r="C15" s="128"/>
      <c r="D15" s="128"/>
      <c r="E15" s="128"/>
      <c r="F15" s="128"/>
      <c r="G15" s="128"/>
      <c r="H15" s="128"/>
    </row>
    <row r="16" spans="1:17" x14ac:dyDescent="0.2">
      <c r="A16" s="114">
        <f>Dieta!A17</f>
        <v>11</v>
      </c>
      <c r="B16" s="115" t="str">
        <f>IF(Dieta!C17&lt;&gt;"",Dieta!C17,"")</f>
        <v/>
      </c>
      <c r="C16" s="128"/>
      <c r="D16" s="128"/>
      <c r="E16" s="128"/>
      <c r="F16" s="128"/>
      <c r="G16" s="128"/>
      <c r="H16" s="128"/>
    </row>
    <row r="17" spans="1:8" x14ac:dyDescent="0.2">
      <c r="A17" s="114">
        <f>Dieta!A18</f>
        <v>12</v>
      </c>
      <c r="B17" s="115" t="str">
        <f>IF(Dieta!C18&lt;&gt;"",Dieta!C18,"")</f>
        <v/>
      </c>
      <c r="C17" s="128"/>
      <c r="D17" s="128"/>
      <c r="E17" s="128"/>
      <c r="F17" s="128"/>
      <c r="G17" s="128"/>
      <c r="H17" s="128"/>
    </row>
    <row r="18" spans="1:8" x14ac:dyDescent="0.2">
      <c r="A18" s="114">
        <f>Dieta!A19</f>
        <v>13</v>
      </c>
      <c r="B18" s="115" t="str">
        <f>IF(Dieta!C19&lt;&gt;"",Dieta!C19,"")</f>
        <v/>
      </c>
      <c r="C18" s="128"/>
      <c r="D18" s="128"/>
      <c r="E18" s="128"/>
      <c r="F18" s="128"/>
      <c r="G18" s="128"/>
      <c r="H18" s="128"/>
    </row>
    <row r="19" spans="1:8" x14ac:dyDescent="0.2">
      <c r="A19" s="114">
        <f>Dieta!A20</f>
        <v>14</v>
      </c>
      <c r="B19" s="115" t="str">
        <f>IF(Dieta!C20&lt;&gt;"",Dieta!C20,"")</f>
        <v/>
      </c>
      <c r="C19" s="128"/>
      <c r="D19" s="128"/>
      <c r="E19" s="128"/>
      <c r="F19" s="128"/>
      <c r="G19" s="128"/>
      <c r="H19" s="128"/>
    </row>
    <row r="20" spans="1:8" x14ac:dyDescent="0.2">
      <c r="A20" s="114">
        <f>Dieta!A21</f>
        <v>15</v>
      </c>
      <c r="B20" s="115" t="str">
        <f>IF(Dieta!C21&lt;&gt;"",Dieta!C21,"")</f>
        <v/>
      </c>
      <c r="C20" s="128"/>
      <c r="D20" s="128"/>
      <c r="E20" s="128" t="str">
        <f>IF(C20&lt;&gt;0,(C20*B20*0.75)-'Fabbisogno calorico'!$E$11,"")</f>
        <v/>
      </c>
      <c r="F20" s="128" t="str">
        <f t="shared" ref="F20:F51" si="0">IF(E20&lt;&gt;"",E20*1.25,"")</f>
        <v/>
      </c>
      <c r="G20" s="128" t="str">
        <f t="shared" ref="G20:G51" si="1">IF(C20&lt;&gt;"",C20*B20/35,"")</f>
        <v/>
      </c>
      <c r="H20" s="128" t="str">
        <f t="shared" ref="H20:H51" si="2">IF(G20&lt;&gt;"",G20*1.25,"")</f>
        <v/>
      </c>
    </row>
    <row r="21" spans="1:8" x14ac:dyDescent="0.2">
      <c r="A21" s="114">
        <f>Dieta!A22</f>
        <v>16</v>
      </c>
      <c r="B21" s="115" t="str">
        <f>IF(Dieta!C22&lt;&gt;"",Dieta!C22,"")</f>
        <v/>
      </c>
      <c r="C21" s="128"/>
      <c r="D21" s="128"/>
      <c r="E21" s="128" t="str">
        <f>IF(C21&lt;&gt;0,(C21*B21*0.75)-'Fabbisogno calorico'!$E$11,"")</f>
        <v/>
      </c>
      <c r="F21" s="128" t="str">
        <f t="shared" si="0"/>
        <v/>
      </c>
      <c r="G21" s="128" t="str">
        <f t="shared" si="1"/>
        <v/>
      </c>
      <c r="H21" s="128" t="str">
        <f t="shared" si="2"/>
        <v/>
      </c>
    </row>
    <row r="22" spans="1:8" x14ac:dyDescent="0.2">
      <c r="A22" s="114">
        <f>Dieta!A23</f>
        <v>17</v>
      </c>
      <c r="B22" s="115" t="str">
        <f>IF(Dieta!C23&lt;&gt;"",Dieta!C23,"")</f>
        <v/>
      </c>
      <c r="C22" s="128"/>
      <c r="D22" s="128"/>
      <c r="E22" s="128" t="str">
        <f>IF(C22&lt;&gt;0,(C22*B22*0.75)-'Fabbisogno calorico'!$E$11,"")</f>
        <v/>
      </c>
      <c r="F22" s="128" t="str">
        <f t="shared" si="0"/>
        <v/>
      </c>
      <c r="G22" s="128" t="str">
        <f t="shared" si="1"/>
        <v/>
      </c>
      <c r="H22" s="128" t="str">
        <f t="shared" si="2"/>
        <v/>
      </c>
    </row>
    <row r="23" spans="1:8" x14ac:dyDescent="0.2">
      <c r="A23" s="114">
        <f>Dieta!A24</f>
        <v>18</v>
      </c>
      <c r="B23" s="115" t="str">
        <f>IF(Dieta!C24&lt;&gt;"",Dieta!C24,"")</f>
        <v/>
      </c>
      <c r="C23" s="128"/>
      <c r="D23" s="128"/>
      <c r="E23" s="128" t="str">
        <f>IF(C23&lt;&gt;0,(C23*B23*0.75)-'Fabbisogno calorico'!$E$11,"")</f>
        <v/>
      </c>
      <c r="F23" s="128" t="str">
        <f t="shared" si="0"/>
        <v/>
      </c>
      <c r="G23" s="128" t="str">
        <f t="shared" si="1"/>
        <v/>
      </c>
      <c r="H23" s="128" t="str">
        <f t="shared" si="2"/>
        <v/>
      </c>
    </row>
    <row r="24" spans="1:8" x14ac:dyDescent="0.2">
      <c r="A24" s="114">
        <f>Dieta!A25</f>
        <v>19</v>
      </c>
      <c r="B24" s="115" t="str">
        <f>IF(Dieta!C25&lt;&gt;"",Dieta!C25,"")</f>
        <v/>
      </c>
      <c r="C24" s="128"/>
      <c r="D24" s="128"/>
      <c r="E24" s="128" t="str">
        <f>IF(C24&lt;&gt;0,(C24*B24*0.75)-'Fabbisogno calorico'!$E$11,"")</f>
        <v/>
      </c>
      <c r="F24" s="128" t="str">
        <f t="shared" si="0"/>
        <v/>
      </c>
      <c r="G24" s="128" t="str">
        <f t="shared" si="1"/>
        <v/>
      </c>
      <c r="H24" s="128" t="str">
        <f t="shared" si="2"/>
        <v/>
      </c>
    </row>
    <row r="25" spans="1:8" x14ac:dyDescent="0.2">
      <c r="A25" s="114">
        <f>Dieta!A26</f>
        <v>20</v>
      </c>
      <c r="B25" s="115" t="str">
        <f>IF(Dieta!C26&lt;&gt;"",Dieta!C26,"")</f>
        <v/>
      </c>
      <c r="C25" s="128"/>
      <c r="D25" s="128"/>
      <c r="E25" s="128" t="str">
        <f>IF(C25&lt;&gt;0,(C25*B25*0.75)-'Fabbisogno calorico'!$E$11,"")</f>
        <v/>
      </c>
      <c r="F25" s="128" t="str">
        <f t="shared" si="0"/>
        <v/>
      </c>
      <c r="G25" s="128" t="str">
        <f t="shared" si="1"/>
        <v/>
      </c>
      <c r="H25" s="128" t="str">
        <f t="shared" si="2"/>
        <v/>
      </c>
    </row>
    <row r="26" spans="1:8" x14ac:dyDescent="0.2">
      <c r="A26" s="114">
        <f>Dieta!A27</f>
        <v>21</v>
      </c>
      <c r="B26" s="115" t="str">
        <f>IF(Dieta!C27&lt;&gt;"",Dieta!C27,"")</f>
        <v/>
      </c>
      <c r="C26" s="128"/>
      <c r="D26" s="128"/>
      <c r="E26" s="128" t="str">
        <f>IF(C26&lt;&gt;0,(C26*B26*0.75)-'Fabbisogno calorico'!$E$11,"")</f>
        <v/>
      </c>
      <c r="F26" s="128" t="str">
        <f t="shared" si="0"/>
        <v/>
      </c>
      <c r="G26" s="128" t="str">
        <f t="shared" si="1"/>
        <v/>
      </c>
      <c r="H26" s="128" t="str">
        <f t="shared" si="2"/>
        <v/>
      </c>
    </row>
    <row r="27" spans="1:8" x14ac:dyDescent="0.2">
      <c r="A27" s="114">
        <f>Dieta!A28</f>
        <v>22</v>
      </c>
      <c r="B27" s="115" t="str">
        <f>IF(Dieta!C28&lt;&gt;"",Dieta!C28,"")</f>
        <v/>
      </c>
      <c r="C27" s="128"/>
      <c r="D27" s="128"/>
      <c r="E27" s="128" t="str">
        <f>IF(C27&lt;&gt;0,(C27*B27*0.75)-'Fabbisogno calorico'!$E$11,"")</f>
        <v/>
      </c>
      <c r="F27" s="128" t="str">
        <f t="shared" si="0"/>
        <v/>
      </c>
      <c r="G27" s="128" t="str">
        <f t="shared" si="1"/>
        <v/>
      </c>
      <c r="H27" s="128" t="str">
        <f t="shared" si="2"/>
        <v/>
      </c>
    </row>
    <row r="28" spans="1:8" x14ac:dyDescent="0.2">
      <c r="A28" s="114">
        <f>Dieta!A29</f>
        <v>23</v>
      </c>
      <c r="B28" s="115" t="str">
        <f>IF(Dieta!C29&lt;&gt;"",Dieta!C29,"")</f>
        <v/>
      </c>
      <c r="C28" s="128"/>
      <c r="D28" s="128"/>
      <c r="E28" s="128" t="str">
        <f>IF(C28&lt;&gt;0,(C28*B28*0.75)-'Fabbisogno calorico'!$E$11,"")</f>
        <v/>
      </c>
      <c r="F28" s="128" t="str">
        <f t="shared" si="0"/>
        <v/>
      </c>
      <c r="G28" s="128" t="str">
        <f t="shared" si="1"/>
        <v/>
      </c>
      <c r="H28" s="128" t="str">
        <f t="shared" si="2"/>
        <v/>
      </c>
    </row>
    <row r="29" spans="1:8" x14ac:dyDescent="0.2">
      <c r="A29" s="114">
        <f>Dieta!A30</f>
        <v>24</v>
      </c>
      <c r="B29" s="115" t="str">
        <f>IF(Dieta!C30&lt;&gt;"",Dieta!C30,"")</f>
        <v/>
      </c>
      <c r="C29" s="128"/>
      <c r="D29" s="128"/>
      <c r="E29" s="128" t="str">
        <f>IF(C29&lt;&gt;0,(C29*B29*0.75)-'Fabbisogno calorico'!$E$11,"")</f>
        <v/>
      </c>
      <c r="F29" s="128" t="str">
        <f t="shared" si="0"/>
        <v/>
      </c>
      <c r="G29" s="128" t="str">
        <f t="shared" si="1"/>
        <v/>
      </c>
      <c r="H29" s="128" t="str">
        <f t="shared" si="2"/>
        <v/>
      </c>
    </row>
    <row r="30" spans="1:8" x14ac:dyDescent="0.2">
      <c r="A30" s="114">
        <f>Dieta!A31</f>
        <v>25</v>
      </c>
      <c r="B30" s="115" t="str">
        <f>IF(Dieta!C31&lt;&gt;"",Dieta!C31,"")</f>
        <v/>
      </c>
      <c r="C30" s="128"/>
      <c r="D30" s="128"/>
      <c r="E30" s="128" t="str">
        <f>IF(C30&lt;&gt;0,(C30*B30*0.75)-'Fabbisogno calorico'!$E$11,"")</f>
        <v/>
      </c>
      <c r="F30" s="128" t="str">
        <f t="shared" si="0"/>
        <v/>
      </c>
      <c r="G30" s="128" t="str">
        <f t="shared" si="1"/>
        <v/>
      </c>
      <c r="H30" s="128" t="str">
        <f t="shared" si="2"/>
        <v/>
      </c>
    </row>
    <row r="31" spans="1:8" x14ac:dyDescent="0.2">
      <c r="A31" s="114">
        <f>Dieta!A32</f>
        <v>26</v>
      </c>
      <c r="B31" s="115" t="str">
        <f>IF(Dieta!C32&lt;&gt;"",Dieta!C32,"")</f>
        <v/>
      </c>
      <c r="C31" s="128"/>
      <c r="D31" s="128"/>
      <c r="E31" s="128" t="str">
        <f>IF(C31&lt;&gt;0,(C31*B31*0.75)-'Fabbisogno calorico'!$E$11,"")</f>
        <v/>
      </c>
      <c r="F31" s="128" t="str">
        <f t="shared" si="0"/>
        <v/>
      </c>
      <c r="G31" s="128" t="str">
        <f t="shared" si="1"/>
        <v/>
      </c>
      <c r="H31" s="128" t="str">
        <f t="shared" si="2"/>
        <v/>
      </c>
    </row>
    <row r="32" spans="1:8" x14ac:dyDescent="0.2">
      <c r="A32" s="114">
        <f>Dieta!A33</f>
        <v>27</v>
      </c>
      <c r="B32" s="115" t="str">
        <f>IF(Dieta!C33&lt;&gt;"",Dieta!C33,"")</f>
        <v/>
      </c>
      <c r="C32" s="128"/>
      <c r="D32" s="128"/>
      <c r="E32" s="128" t="str">
        <f>IF(C32&lt;&gt;0,(C32*B32*0.75)-'Fabbisogno calorico'!$E$11,"")</f>
        <v/>
      </c>
      <c r="F32" s="128" t="str">
        <f t="shared" si="0"/>
        <v/>
      </c>
      <c r="G32" s="128" t="str">
        <f t="shared" si="1"/>
        <v/>
      </c>
      <c r="H32" s="128" t="str">
        <f t="shared" si="2"/>
        <v/>
      </c>
    </row>
    <row r="33" spans="1:8" x14ac:dyDescent="0.2">
      <c r="A33" s="114">
        <f>Dieta!A34</f>
        <v>28</v>
      </c>
      <c r="B33" s="115" t="str">
        <f>IF(Dieta!C34&lt;&gt;"",Dieta!C34,"")</f>
        <v/>
      </c>
      <c r="C33" s="128"/>
      <c r="D33" s="128"/>
      <c r="E33" s="128" t="str">
        <f>IF(C33&lt;&gt;0,(C33*B33*0.75)-'Fabbisogno calorico'!$E$11,"")</f>
        <v/>
      </c>
      <c r="F33" s="128" t="str">
        <f t="shared" si="0"/>
        <v/>
      </c>
      <c r="G33" s="128" t="str">
        <f t="shared" si="1"/>
        <v/>
      </c>
      <c r="H33" s="128" t="str">
        <f t="shared" si="2"/>
        <v/>
      </c>
    </row>
    <row r="34" spans="1:8" x14ac:dyDescent="0.2">
      <c r="A34" s="114">
        <f>Dieta!A35</f>
        <v>29</v>
      </c>
      <c r="B34" s="115" t="str">
        <f>IF(Dieta!C35&lt;&gt;"",Dieta!C35,"")</f>
        <v/>
      </c>
      <c r="C34" s="128"/>
      <c r="D34" s="128"/>
      <c r="E34" s="128" t="str">
        <f>IF(C34&lt;&gt;0,(C34*B34*0.75)-'Fabbisogno calorico'!$E$11,"")</f>
        <v/>
      </c>
      <c r="F34" s="128" t="str">
        <f t="shared" si="0"/>
        <v/>
      </c>
      <c r="G34" s="128" t="str">
        <f t="shared" si="1"/>
        <v/>
      </c>
      <c r="H34" s="128" t="str">
        <f t="shared" si="2"/>
        <v/>
      </c>
    </row>
    <row r="35" spans="1:8" x14ac:dyDescent="0.2">
      <c r="A35" s="114">
        <f>Dieta!A36</f>
        <v>30</v>
      </c>
      <c r="B35" s="115" t="str">
        <f>IF(Dieta!C36&lt;&gt;"",Dieta!C36,"")</f>
        <v/>
      </c>
      <c r="C35" s="128"/>
      <c r="D35" s="128"/>
      <c r="E35" s="128" t="str">
        <f>IF(C35&lt;&gt;0,(C35*B35*0.75)-'Fabbisogno calorico'!$E$11,"")</f>
        <v/>
      </c>
      <c r="F35" s="128" t="str">
        <f t="shared" si="0"/>
        <v/>
      </c>
      <c r="G35" s="128" t="str">
        <f t="shared" si="1"/>
        <v/>
      </c>
      <c r="H35" s="128" t="str">
        <f t="shared" si="2"/>
        <v/>
      </c>
    </row>
    <row r="36" spans="1:8" x14ac:dyDescent="0.2">
      <c r="A36" s="114">
        <f>Dieta!A37</f>
        <v>31</v>
      </c>
      <c r="B36" s="115" t="str">
        <f>IF(Dieta!C37&lt;&gt;"",Dieta!C37,"")</f>
        <v/>
      </c>
      <c r="C36" s="128"/>
      <c r="D36" s="128"/>
      <c r="E36" s="128" t="str">
        <f>IF(C36&lt;&gt;0,(C36*B36*0.75)-'Fabbisogno calorico'!$E$11,"")</f>
        <v/>
      </c>
      <c r="F36" s="128" t="str">
        <f t="shared" si="0"/>
        <v/>
      </c>
      <c r="G36" s="128" t="str">
        <f t="shared" si="1"/>
        <v/>
      </c>
      <c r="H36" s="128" t="str">
        <f t="shared" si="2"/>
        <v/>
      </c>
    </row>
    <row r="37" spans="1:8" x14ac:dyDescent="0.2">
      <c r="A37" s="114">
        <f>Dieta!A38</f>
        <v>32</v>
      </c>
      <c r="B37" s="115" t="str">
        <f>IF(Dieta!C38&lt;&gt;"",Dieta!C38,"")</f>
        <v/>
      </c>
      <c r="C37" s="128"/>
      <c r="D37" s="128"/>
      <c r="E37" s="128" t="str">
        <f>IF(C37&lt;&gt;0,(C37*B37*0.75)-'Fabbisogno calorico'!$E$11,"")</f>
        <v/>
      </c>
      <c r="F37" s="128" t="str">
        <f t="shared" si="0"/>
        <v/>
      </c>
      <c r="G37" s="128" t="str">
        <f t="shared" si="1"/>
        <v/>
      </c>
      <c r="H37" s="128" t="str">
        <f t="shared" si="2"/>
        <v/>
      </c>
    </row>
    <row r="38" spans="1:8" x14ac:dyDescent="0.2">
      <c r="A38" s="114">
        <f>Dieta!A39</f>
        <v>33</v>
      </c>
      <c r="B38" s="115" t="str">
        <f>IF(Dieta!C39&lt;&gt;"",Dieta!C39,"")</f>
        <v/>
      </c>
      <c r="C38" s="128"/>
      <c r="D38" s="128"/>
      <c r="E38" s="128" t="str">
        <f>IF(C38&lt;&gt;0,(C38*B38*0.75)-'Fabbisogno calorico'!$E$11,"")</f>
        <v/>
      </c>
      <c r="F38" s="128" t="str">
        <f t="shared" si="0"/>
        <v/>
      </c>
      <c r="G38" s="128" t="str">
        <f t="shared" si="1"/>
        <v/>
      </c>
      <c r="H38" s="128" t="str">
        <f t="shared" si="2"/>
        <v/>
      </c>
    </row>
    <row r="39" spans="1:8" x14ac:dyDescent="0.2">
      <c r="A39" s="114">
        <f>Dieta!A40</f>
        <v>34</v>
      </c>
      <c r="B39" s="115" t="str">
        <f>IF(Dieta!C40&lt;&gt;"",Dieta!C40,"")</f>
        <v/>
      </c>
      <c r="C39" s="128"/>
      <c r="D39" s="128"/>
      <c r="E39" s="128" t="str">
        <f>IF(C39&lt;&gt;0,(C39*B39*0.75)-'Fabbisogno calorico'!$E$11,"")</f>
        <v/>
      </c>
      <c r="F39" s="128" t="str">
        <f t="shared" si="0"/>
        <v/>
      </c>
      <c r="G39" s="128" t="str">
        <f t="shared" si="1"/>
        <v/>
      </c>
      <c r="H39" s="128" t="str">
        <f t="shared" si="2"/>
        <v/>
      </c>
    </row>
    <row r="40" spans="1:8" x14ac:dyDescent="0.2">
      <c r="A40" s="114">
        <f>Dieta!A41</f>
        <v>35</v>
      </c>
      <c r="B40" s="115" t="str">
        <f>IF(Dieta!C41&lt;&gt;"",Dieta!C41,"")</f>
        <v/>
      </c>
      <c r="C40" s="128"/>
      <c r="D40" s="128"/>
      <c r="E40" s="128" t="str">
        <f>IF(C40&lt;&gt;0,(C40*B40*0.75)-'Fabbisogno calorico'!$E$11,"")</f>
        <v/>
      </c>
      <c r="F40" s="128" t="str">
        <f t="shared" si="0"/>
        <v/>
      </c>
      <c r="G40" s="128" t="str">
        <f t="shared" si="1"/>
        <v/>
      </c>
      <c r="H40" s="128" t="str">
        <f t="shared" si="2"/>
        <v/>
      </c>
    </row>
    <row r="41" spans="1:8" x14ac:dyDescent="0.2">
      <c r="A41" s="114">
        <f>Dieta!A42</f>
        <v>36</v>
      </c>
      <c r="B41" s="115" t="str">
        <f>IF(Dieta!C42&lt;&gt;"",Dieta!C42,"")</f>
        <v/>
      </c>
      <c r="C41" s="128"/>
      <c r="D41" s="128"/>
      <c r="E41" s="128" t="str">
        <f>IF(C41&lt;&gt;0,(C41*B41*0.75)-'Fabbisogno calorico'!$E$11,"")</f>
        <v/>
      </c>
      <c r="F41" s="128" t="str">
        <f t="shared" si="0"/>
        <v/>
      </c>
      <c r="G41" s="128" t="str">
        <f t="shared" si="1"/>
        <v/>
      </c>
      <c r="H41" s="128" t="str">
        <f t="shared" si="2"/>
        <v/>
      </c>
    </row>
    <row r="42" spans="1:8" x14ac:dyDescent="0.2">
      <c r="A42" s="114">
        <f>Dieta!A43</f>
        <v>37</v>
      </c>
      <c r="B42" s="115" t="str">
        <f>IF(Dieta!C43&lt;&gt;"",Dieta!C43,"")</f>
        <v/>
      </c>
      <c r="C42" s="128"/>
      <c r="D42" s="128"/>
      <c r="E42" s="128" t="str">
        <f>IF(C42&lt;&gt;0,(C42*B42*0.75)-'Fabbisogno calorico'!$E$11,"")</f>
        <v/>
      </c>
      <c r="F42" s="128" t="str">
        <f t="shared" si="0"/>
        <v/>
      </c>
      <c r="G42" s="128" t="str">
        <f t="shared" si="1"/>
        <v/>
      </c>
      <c r="H42" s="128" t="str">
        <f t="shared" si="2"/>
        <v/>
      </c>
    </row>
    <row r="43" spans="1:8" x14ac:dyDescent="0.2">
      <c r="A43" s="114">
        <f>Dieta!A44</f>
        <v>38</v>
      </c>
      <c r="B43" s="115" t="str">
        <f>IF(Dieta!C44&lt;&gt;"",Dieta!C44,"")</f>
        <v/>
      </c>
      <c r="C43" s="128"/>
      <c r="D43" s="128"/>
      <c r="E43" s="128" t="str">
        <f>IF(C43&lt;&gt;0,(C43*B43*0.75)-'Fabbisogno calorico'!$E$11,"")</f>
        <v/>
      </c>
      <c r="F43" s="128" t="str">
        <f t="shared" si="0"/>
        <v/>
      </c>
      <c r="G43" s="128" t="str">
        <f t="shared" si="1"/>
        <v/>
      </c>
      <c r="H43" s="128" t="str">
        <f t="shared" si="2"/>
        <v/>
      </c>
    </row>
    <row r="44" spans="1:8" x14ac:dyDescent="0.2">
      <c r="A44" s="114">
        <f>Dieta!A45</f>
        <v>39</v>
      </c>
      <c r="B44" s="115" t="str">
        <f>IF(Dieta!C45&lt;&gt;"",Dieta!C45,"")</f>
        <v/>
      </c>
      <c r="C44" s="128"/>
      <c r="D44" s="128"/>
      <c r="E44" s="128" t="str">
        <f>IF(C44&lt;&gt;0,(C44*B44*0.75)-'Fabbisogno calorico'!$E$11,"")</f>
        <v/>
      </c>
      <c r="F44" s="128" t="str">
        <f t="shared" si="0"/>
        <v/>
      </c>
      <c r="G44" s="128" t="str">
        <f t="shared" si="1"/>
        <v/>
      </c>
      <c r="H44" s="128" t="str">
        <f t="shared" si="2"/>
        <v/>
      </c>
    </row>
    <row r="45" spans="1:8" x14ac:dyDescent="0.2">
      <c r="A45" s="114">
        <f>Dieta!A46</f>
        <v>40</v>
      </c>
      <c r="B45" s="115" t="str">
        <f>IF(Dieta!C46&lt;&gt;"",Dieta!C46,"")</f>
        <v/>
      </c>
      <c r="C45" s="128"/>
      <c r="D45" s="128"/>
      <c r="E45" s="128" t="str">
        <f>IF(C45&lt;&gt;0,(C45*B45*0.75)-'Fabbisogno calorico'!$E$11,"")</f>
        <v/>
      </c>
      <c r="F45" s="128" t="str">
        <f t="shared" si="0"/>
        <v/>
      </c>
      <c r="G45" s="128" t="str">
        <f t="shared" si="1"/>
        <v/>
      </c>
      <c r="H45" s="128" t="str">
        <f t="shared" si="2"/>
        <v/>
      </c>
    </row>
    <row r="46" spans="1:8" x14ac:dyDescent="0.2">
      <c r="A46" s="114">
        <f>Dieta!A47</f>
        <v>41</v>
      </c>
      <c r="B46" s="115" t="str">
        <f>IF(Dieta!C47&lt;&gt;"",Dieta!C47,"")</f>
        <v/>
      </c>
      <c r="C46" s="128"/>
      <c r="D46" s="128"/>
      <c r="E46" s="128" t="str">
        <f>IF(C46&lt;&gt;0,(C46*B46*0.75)-'Fabbisogno calorico'!$E$11,"")</f>
        <v/>
      </c>
      <c r="F46" s="128" t="str">
        <f t="shared" si="0"/>
        <v/>
      </c>
      <c r="G46" s="128" t="str">
        <f t="shared" si="1"/>
        <v/>
      </c>
      <c r="H46" s="128" t="str">
        <f t="shared" si="2"/>
        <v/>
      </c>
    </row>
    <row r="47" spans="1:8" x14ac:dyDescent="0.2">
      <c r="A47" s="114">
        <f>Dieta!A48</f>
        <v>42</v>
      </c>
      <c r="B47" s="115" t="str">
        <f>IF(Dieta!C48&lt;&gt;"",Dieta!C48,"")</f>
        <v/>
      </c>
      <c r="C47" s="128"/>
      <c r="D47" s="128"/>
      <c r="E47" s="128" t="str">
        <f>IF(C47&lt;&gt;0,(C47*B47*0.75)-'Fabbisogno calorico'!$E$11,"")</f>
        <v/>
      </c>
      <c r="F47" s="128" t="str">
        <f t="shared" si="0"/>
        <v/>
      </c>
      <c r="G47" s="128" t="str">
        <f t="shared" si="1"/>
        <v/>
      </c>
      <c r="H47" s="128" t="str">
        <f t="shared" si="2"/>
        <v/>
      </c>
    </row>
    <row r="48" spans="1:8" x14ac:dyDescent="0.2">
      <c r="A48" s="114">
        <f>Dieta!A49</f>
        <v>43</v>
      </c>
      <c r="B48" s="115" t="str">
        <f>IF(Dieta!C49&lt;&gt;"",Dieta!C49,"")</f>
        <v/>
      </c>
      <c r="C48" s="128"/>
      <c r="D48" s="128"/>
      <c r="E48" s="128" t="str">
        <f>IF(C48&lt;&gt;0,(C48*B48*0.75)-'Fabbisogno calorico'!$E$11,"")</f>
        <v/>
      </c>
      <c r="F48" s="128" t="str">
        <f t="shared" si="0"/>
        <v/>
      </c>
      <c r="G48" s="128" t="str">
        <f t="shared" si="1"/>
        <v/>
      </c>
      <c r="H48" s="128" t="str">
        <f t="shared" si="2"/>
        <v/>
      </c>
    </row>
    <row r="49" spans="1:8" x14ac:dyDescent="0.2">
      <c r="A49" s="114">
        <f>Dieta!A50</f>
        <v>44</v>
      </c>
      <c r="B49" s="115" t="str">
        <f>IF(Dieta!C50&lt;&gt;"",Dieta!C50,"")</f>
        <v/>
      </c>
      <c r="C49" s="128"/>
      <c r="D49" s="128"/>
      <c r="E49" s="128" t="str">
        <f>IF(C49&lt;&gt;0,(C49*B49*0.75)-'Fabbisogno calorico'!$E$11,"")</f>
        <v/>
      </c>
      <c r="F49" s="128" t="str">
        <f t="shared" si="0"/>
        <v/>
      </c>
      <c r="G49" s="128" t="str">
        <f t="shared" si="1"/>
        <v/>
      </c>
      <c r="H49" s="128" t="str">
        <f t="shared" si="2"/>
        <v/>
      </c>
    </row>
    <row r="50" spans="1:8" x14ac:dyDescent="0.2">
      <c r="A50" s="114">
        <f>Dieta!A51</f>
        <v>45</v>
      </c>
      <c r="B50" s="115" t="str">
        <f>IF(Dieta!C51&lt;&gt;"",Dieta!C51,"")</f>
        <v/>
      </c>
      <c r="C50" s="128"/>
      <c r="D50" s="128"/>
      <c r="E50" s="128" t="str">
        <f>IF(C50&lt;&gt;0,(C50*B50*0.75)-'Fabbisogno calorico'!$E$11,"")</f>
        <v/>
      </c>
      <c r="F50" s="128" t="str">
        <f t="shared" si="0"/>
        <v/>
      </c>
      <c r="G50" s="128" t="str">
        <f t="shared" si="1"/>
        <v/>
      </c>
      <c r="H50" s="128" t="str">
        <f t="shared" si="2"/>
        <v/>
      </c>
    </row>
    <row r="51" spans="1:8" x14ac:dyDescent="0.2">
      <c r="A51" s="114">
        <f>Dieta!A52</f>
        <v>46</v>
      </c>
      <c r="B51" s="115" t="str">
        <f>IF(Dieta!C52&lt;&gt;"",Dieta!C52,"")</f>
        <v/>
      </c>
      <c r="C51" s="128"/>
      <c r="D51" s="128"/>
      <c r="E51" s="128" t="str">
        <f>IF(C51&lt;&gt;0,(C51*B51*0.75)-'Fabbisogno calorico'!$E$11,"")</f>
        <v/>
      </c>
      <c r="F51" s="128" t="str">
        <f t="shared" si="0"/>
        <v/>
      </c>
      <c r="G51" s="128" t="str">
        <f t="shared" si="1"/>
        <v/>
      </c>
      <c r="H51" s="128" t="str">
        <f t="shared" si="2"/>
        <v/>
      </c>
    </row>
    <row r="52" spans="1:8" x14ac:dyDescent="0.2">
      <c r="A52" s="114">
        <f>Dieta!A53</f>
        <v>47</v>
      </c>
      <c r="B52" s="115" t="str">
        <f>IF(Dieta!C53&lt;&gt;"",Dieta!C53,"")</f>
        <v/>
      </c>
      <c r="C52" s="128"/>
      <c r="D52" s="128"/>
      <c r="E52" s="128" t="str">
        <f>IF(C52&lt;&gt;0,(C52*B52*0.75)-'Fabbisogno calorico'!$E$11,"")</f>
        <v/>
      </c>
      <c r="F52" s="128" t="str">
        <f t="shared" ref="F52:F83" si="3">IF(E52&lt;&gt;"",E52*1.25,"")</f>
        <v/>
      </c>
      <c r="G52" s="128" t="str">
        <f t="shared" ref="G52:G83" si="4">IF(C52&lt;&gt;"",C52*B52/35,"")</f>
        <v/>
      </c>
      <c r="H52" s="128" t="str">
        <f t="shared" ref="H52:H83" si="5">IF(G52&lt;&gt;"",G52*1.25,"")</f>
        <v/>
      </c>
    </row>
    <row r="53" spans="1:8" x14ac:dyDescent="0.2">
      <c r="A53" s="114">
        <f>Dieta!A54</f>
        <v>48</v>
      </c>
      <c r="B53" s="115" t="str">
        <f>IF(Dieta!C54&lt;&gt;"",Dieta!C54,"")</f>
        <v/>
      </c>
      <c r="C53" s="128"/>
      <c r="D53" s="128"/>
      <c r="E53" s="128" t="str">
        <f>IF(C53&lt;&gt;0,(C53*B53*0.75)-'Fabbisogno calorico'!$E$11,"")</f>
        <v/>
      </c>
      <c r="F53" s="128" t="str">
        <f t="shared" si="3"/>
        <v/>
      </c>
      <c r="G53" s="128" t="str">
        <f t="shared" si="4"/>
        <v/>
      </c>
      <c r="H53" s="128" t="str">
        <f t="shared" si="5"/>
        <v/>
      </c>
    </row>
    <row r="54" spans="1:8" x14ac:dyDescent="0.2">
      <c r="A54" s="114">
        <f>Dieta!A55</f>
        <v>49</v>
      </c>
      <c r="B54" s="115" t="str">
        <f>IF(Dieta!C55&lt;&gt;"",Dieta!C55,"")</f>
        <v/>
      </c>
      <c r="C54" s="128"/>
      <c r="D54" s="128"/>
      <c r="E54" s="128" t="str">
        <f>IF(C54&lt;&gt;0,(C54*B54*0.75)-'Fabbisogno calorico'!$E$11,"")</f>
        <v/>
      </c>
      <c r="F54" s="128" t="str">
        <f t="shared" si="3"/>
        <v/>
      </c>
      <c r="G54" s="128" t="str">
        <f t="shared" si="4"/>
        <v/>
      </c>
      <c r="H54" s="128" t="str">
        <f t="shared" si="5"/>
        <v/>
      </c>
    </row>
    <row r="55" spans="1:8" x14ac:dyDescent="0.2">
      <c r="A55" s="114">
        <f>Dieta!A56</f>
        <v>50</v>
      </c>
      <c r="B55" s="115" t="str">
        <f>IF(Dieta!C56&lt;&gt;"",Dieta!C56,"")</f>
        <v/>
      </c>
      <c r="C55" s="128"/>
      <c r="D55" s="128"/>
      <c r="E55" s="128" t="str">
        <f>IF(C55&lt;&gt;0,(C55*B55*0.75)-'Fabbisogno calorico'!$E$11,"")</f>
        <v/>
      </c>
      <c r="F55" s="128" t="str">
        <f t="shared" si="3"/>
        <v/>
      </c>
      <c r="G55" s="128" t="str">
        <f t="shared" si="4"/>
        <v/>
      </c>
      <c r="H55" s="128" t="str">
        <f t="shared" si="5"/>
        <v/>
      </c>
    </row>
    <row r="56" spans="1:8" x14ac:dyDescent="0.2">
      <c r="A56" s="114">
        <f>Dieta!A57</f>
        <v>51</v>
      </c>
      <c r="B56" s="115" t="str">
        <f>IF(Dieta!C57&lt;&gt;"",Dieta!C57,"")</f>
        <v/>
      </c>
      <c r="C56" s="128"/>
      <c r="D56" s="128"/>
      <c r="E56" s="128" t="str">
        <f>IF(C56&lt;&gt;0,(C56*B56*0.75)-'Fabbisogno calorico'!$E$11,"")</f>
        <v/>
      </c>
      <c r="F56" s="128" t="str">
        <f t="shared" si="3"/>
        <v/>
      </c>
      <c r="G56" s="128" t="str">
        <f t="shared" si="4"/>
        <v/>
      </c>
      <c r="H56" s="128" t="str">
        <f t="shared" si="5"/>
        <v/>
      </c>
    </row>
    <row r="57" spans="1:8" x14ac:dyDescent="0.2">
      <c r="A57" s="114">
        <f>Dieta!A58</f>
        <v>52</v>
      </c>
      <c r="B57" s="115" t="str">
        <f>IF(Dieta!C58&lt;&gt;"",Dieta!C58,"")</f>
        <v/>
      </c>
      <c r="C57" s="128"/>
      <c r="D57" s="128"/>
      <c r="E57" s="128" t="str">
        <f>IF(C57&lt;&gt;0,(C57*B57*0.75)-'Fabbisogno calorico'!$E$11,"")</f>
        <v/>
      </c>
      <c r="F57" s="128" t="str">
        <f t="shared" si="3"/>
        <v/>
      </c>
      <c r="G57" s="128" t="str">
        <f t="shared" si="4"/>
        <v/>
      </c>
      <c r="H57" s="128" t="str">
        <f t="shared" si="5"/>
        <v/>
      </c>
    </row>
    <row r="58" spans="1:8" x14ac:dyDescent="0.2">
      <c r="A58" s="114">
        <f>Dieta!A59</f>
        <v>53</v>
      </c>
      <c r="B58" s="115" t="str">
        <f>IF(Dieta!C59&lt;&gt;"",Dieta!C59,"")</f>
        <v/>
      </c>
      <c r="C58" s="128"/>
      <c r="D58" s="128"/>
      <c r="E58" s="128" t="str">
        <f>IF(C58&lt;&gt;0,(C58*B58*0.75)-'Fabbisogno calorico'!$E$11,"")</f>
        <v/>
      </c>
      <c r="F58" s="128" t="str">
        <f t="shared" si="3"/>
        <v/>
      </c>
      <c r="G58" s="128" t="str">
        <f t="shared" si="4"/>
        <v/>
      </c>
      <c r="H58" s="128" t="str">
        <f t="shared" si="5"/>
        <v/>
      </c>
    </row>
    <row r="59" spans="1:8" x14ac:dyDescent="0.2">
      <c r="A59" s="114">
        <f>Dieta!A60</f>
        <v>54</v>
      </c>
      <c r="B59" s="115" t="str">
        <f>IF(Dieta!C60&lt;&gt;"",Dieta!C60,"")</f>
        <v/>
      </c>
      <c r="C59" s="128"/>
      <c r="D59" s="128"/>
      <c r="E59" s="128" t="str">
        <f>IF(C59&lt;&gt;0,(C59*B59*0.75)-'Fabbisogno calorico'!$E$11,"")</f>
        <v/>
      </c>
      <c r="F59" s="128" t="str">
        <f t="shared" si="3"/>
        <v/>
      </c>
      <c r="G59" s="128" t="str">
        <f t="shared" si="4"/>
        <v/>
      </c>
      <c r="H59" s="128" t="str">
        <f t="shared" si="5"/>
        <v/>
      </c>
    </row>
    <row r="60" spans="1:8" x14ac:dyDescent="0.2">
      <c r="A60" s="114">
        <f>Dieta!A61</f>
        <v>55</v>
      </c>
      <c r="B60" s="115" t="str">
        <f>IF(Dieta!C61&lt;&gt;"",Dieta!C61,"")</f>
        <v/>
      </c>
      <c r="C60" s="128"/>
      <c r="D60" s="128"/>
      <c r="E60" s="128" t="str">
        <f>IF(C60&lt;&gt;0,(C60*B60*0.75)-'Fabbisogno calorico'!$E$11,"")</f>
        <v/>
      </c>
      <c r="F60" s="128" t="str">
        <f t="shared" si="3"/>
        <v/>
      </c>
      <c r="G60" s="128" t="str">
        <f t="shared" si="4"/>
        <v/>
      </c>
      <c r="H60" s="128" t="str">
        <f t="shared" si="5"/>
        <v/>
      </c>
    </row>
    <row r="61" spans="1:8" x14ac:dyDescent="0.2">
      <c r="A61" s="114">
        <f>Dieta!A62</f>
        <v>56</v>
      </c>
      <c r="B61" s="115" t="str">
        <f>IF(Dieta!C62&lt;&gt;"",Dieta!C62,"")</f>
        <v/>
      </c>
      <c r="C61" s="128"/>
      <c r="D61" s="128"/>
      <c r="E61" s="128" t="str">
        <f>IF(C61&lt;&gt;0,(C61*B61*0.75)-'Fabbisogno calorico'!$E$11,"")</f>
        <v/>
      </c>
      <c r="F61" s="128" t="str">
        <f t="shared" si="3"/>
        <v/>
      </c>
      <c r="G61" s="128" t="str">
        <f t="shared" si="4"/>
        <v/>
      </c>
      <c r="H61" s="128" t="str">
        <f t="shared" si="5"/>
        <v/>
      </c>
    </row>
    <row r="62" spans="1:8" x14ac:dyDescent="0.2">
      <c r="A62" s="114">
        <f>Dieta!A63</f>
        <v>57</v>
      </c>
      <c r="B62" s="115" t="str">
        <f>IF(Dieta!C63&lt;&gt;"",Dieta!C63,"")</f>
        <v/>
      </c>
      <c r="C62" s="128"/>
      <c r="D62" s="128"/>
      <c r="E62" s="128" t="str">
        <f>IF(C62&lt;&gt;0,(C62*B62*0.75)-'Fabbisogno calorico'!$E$11,"")</f>
        <v/>
      </c>
      <c r="F62" s="128" t="str">
        <f t="shared" si="3"/>
        <v/>
      </c>
      <c r="G62" s="128" t="str">
        <f t="shared" si="4"/>
        <v/>
      </c>
      <c r="H62" s="128" t="str">
        <f t="shared" si="5"/>
        <v/>
      </c>
    </row>
    <row r="63" spans="1:8" x14ac:dyDescent="0.2">
      <c r="A63" s="114">
        <f>Dieta!A64</f>
        <v>58</v>
      </c>
      <c r="B63" s="115" t="str">
        <f>IF(Dieta!C64&lt;&gt;"",Dieta!C64,"")</f>
        <v/>
      </c>
      <c r="C63" s="128"/>
      <c r="D63" s="128"/>
      <c r="E63" s="128" t="str">
        <f>IF(C63&lt;&gt;0,(C63*B63*0.75)-'Fabbisogno calorico'!$E$11,"")</f>
        <v/>
      </c>
      <c r="F63" s="128" t="str">
        <f t="shared" si="3"/>
        <v/>
      </c>
      <c r="G63" s="128" t="str">
        <f t="shared" si="4"/>
        <v/>
      </c>
      <c r="H63" s="128" t="str">
        <f t="shared" si="5"/>
        <v/>
      </c>
    </row>
    <row r="64" spans="1:8" x14ac:dyDescent="0.2">
      <c r="A64" s="114">
        <f>Dieta!A65</f>
        <v>59</v>
      </c>
      <c r="B64" s="115" t="str">
        <f>IF(Dieta!C65&lt;&gt;"",Dieta!C65,"")</f>
        <v/>
      </c>
      <c r="C64" s="128"/>
      <c r="D64" s="128"/>
      <c r="E64" s="128" t="str">
        <f>IF(C64&lt;&gt;0,(C64*B64*0.75)-'Fabbisogno calorico'!$E$11,"")</f>
        <v/>
      </c>
      <c r="F64" s="128" t="str">
        <f t="shared" si="3"/>
        <v/>
      </c>
      <c r="G64" s="128" t="str">
        <f t="shared" si="4"/>
        <v/>
      </c>
      <c r="H64" s="128" t="str">
        <f t="shared" si="5"/>
        <v/>
      </c>
    </row>
    <row r="65" spans="1:8" x14ac:dyDescent="0.2">
      <c r="A65" s="114">
        <f>Dieta!A66</f>
        <v>60</v>
      </c>
      <c r="B65" s="115" t="str">
        <f>IF(Dieta!C66&lt;&gt;"",Dieta!C66,"")</f>
        <v/>
      </c>
      <c r="C65" s="128"/>
      <c r="D65" s="128"/>
      <c r="E65" s="128" t="str">
        <f>IF(C65&lt;&gt;0,(C65*B65*0.75)-'Fabbisogno calorico'!$E$11,"")</f>
        <v/>
      </c>
      <c r="F65" s="128" t="str">
        <f t="shared" si="3"/>
        <v/>
      </c>
      <c r="G65" s="128" t="str">
        <f t="shared" si="4"/>
        <v/>
      </c>
      <c r="H65" s="128" t="str">
        <f t="shared" si="5"/>
        <v/>
      </c>
    </row>
    <row r="66" spans="1:8" x14ac:dyDescent="0.2">
      <c r="A66" s="114">
        <f>Dieta!A67</f>
        <v>61</v>
      </c>
      <c r="B66" s="115" t="str">
        <f>IF(Dieta!C67&lt;&gt;"",Dieta!C67,"")</f>
        <v/>
      </c>
      <c r="C66" s="128"/>
      <c r="D66" s="128"/>
      <c r="E66" s="128" t="str">
        <f>IF(C66&lt;&gt;0,(C66*B66*0.75)-'Fabbisogno calorico'!$E$11,"")</f>
        <v/>
      </c>
      <c r="F66" s="128" t="str">
        <f t="shared" si="3"/>
        <v/>
      </c>
      <c r="G66" s="128" t="str">
        <f t="shared" si="4"/>
        <v/>
      </c>
      <c r="H66" s="128" t="str">
        <f t="shared" si="5"/>
        <v/>
      </c>
    </row>
    <row r="67" spans="1:8" x14ac:dyDescent="0.2">
      <c r="A67" s="114">
        <f>Dieta!A68</f>
        <v>62</v>
      </c>
      <c r="B67" s="115" t="str">
        <f>IF(Dieta!C68&lt;&gt;"",Dieta!C68,"")</f>
        <v/>
      </c>
      <c r="C67" s="128"/>
      <c r="D67" s="128"/>
      <c r="E67" s="128" t="str">
        <f>IF(C67&lt;&gt;0,(C67*B67*0.75)-'Fabbisogno calorico'!$E$11,"")</f>
        <v/>
      </c>
      <c r="F67" s="128" t="str">
        <f t="shared" si="3"/>
        <v/>
      </c>
      <c r="G67" s="128" t="str">
        <f t="shared" si="4"/>
        <v/>
      </c>
      <c r="H67" s="128" t="str">
        <f t="shared" si="5"/>
        <v/>
      </c>
    </row>
    <row r="68" spans="1:8" x14ac:dyDescent="0.2">
      <c r="A68" s="114">
        <f>Dieta!A69</f>
        <v>63</v>
      </c>
      <c r="B68" s="115" t="str">
        <f>IF(Dieta!C69&lt;&gt;"",Dieta!C69,"")</f>
        <v/>
      </c>
      <c r="C68" s="128"/>
      <c r="D68" s="128"/>
      <c r="E68" s="128" t="str">
        <f>IF(C68&lt;&gt;0,(C68*B68*0.75)-'Fabbisogno calorico'!$E$11,"")</f>
        <v/>
      </c>
      <c r="F68" s="128" t="str">
        <f t="shared" si="3"/>
        <v/>
      </c>
      <c r="G68" s="128" t="str">
        <f t="shared" si="4"/>
        <v/>
      </c>
      <c r="H68" s="128" t="str">
        <f t="shared" si="5"/>
        <v/>
      </c>
    </row>
    <row r="69" spans="1:8" x14ac:dyDescent="0.2">
      <c r="A69" s="114">
        <f>Dieta!A70</f>
        <v>64</v>
      </c>
      <c r="B69" s="115" t="str">
        <f>IF(Dieta!C70&lt;&gt;"",Dieta!C70,"")</f>
        <v/>
      </c>
      <c r="C69" s="128"/>
      <c r="D69" s="128"/>
      <c r="E69" s="128" t="str">
        <f>IF(C69&lt;&gt;0,(C69*B69*0.75)-'Fabbisogno calorico'!$E$11,"")</f>
        <v/>
      </c>
      <c r="F69" s="128" t="str">
        <f t="shared" si="3"/>
        <v/>
      </c>
      <c r="G69" s="128" t="str">
        <f t="shared" si="4"/>
        <v/>
      </c>
      <c r="H69" s="128" t="str">
        <f t="shared" si="5"/>
        <v/>
      </c>
    </row>
    <row r="70" spans="1:8" x14ac:dyDescent="0.2">
      <c r="A70" s="114">
        <f>Dieta!A71</f>
        <v>65</v>
      </c>
      <c r="B70" s="115" t="str">
        <f>IF(Dieta!C71&lt;&gt;"",Dieta!C71,"")</f>
        <v/>
      </c>
      <c r="C70" s="128"/>
      <c r="D70" s="128"/>
      <c r="E70" s="128" t="str">
        <f>IF(C70&lt;&gt;0,(C70*B70*0.75)-'Fabbisogno calorico'!$E$11,"")</f>
        <v/>
      </c>
      <c r="F70" s="128" t="str">
        <f t="shared" si="3"/>
        <v/>
      </c>
      <c r="G70" s="128" t="str">
        <f t="shared" si="4"/>
        <v/>
      </c>
      <c r="H70" s="128" t="str">
        <f t="shared" si="5"/>
        <v/>
      </c>
    </row>
    <row r="71" spans="1:8" x14ac:dyDescent="0.2">
      <c r="A71" s="114">
        <f>Dieta!A72</f>
        <v>66</v>
      </c>
      <c r="B71" s="115" t="str">
        <f>IF(Dieta!C72&lt;&gt;"",Dieta!C72,"")</f>
        <v/>
      </c>
      <c r="C71" s="128"/>
      <c r="D71" s="128"/>
      <c r="E71" s="128" t="str">
        <f>IF(C71&lt;&gt;0,(C71*B71*0.75)-'Fabbisogno calorico'!$E$11,"")</f>
        <v/>
      </c>
      <c r="F71" s="128" t="str">
        <f t="shared" si="3"/>
        <v/>
      </c>
      <c r="G71" s="128" t="str">
        <f t="shared" si="4"/>
        <v/>
      </c>
      <c r="H71" s="128" t="str">
        <f t="shared" si="5"/>
        <v/>
      </c>
    </row>
    <row r="72" spans="1:8" x14ac:dyDescent="0.2">
      <c r="A72" s="114">
        <f>Dieta!A73</f>
        <v>67</v>
      </c>
      <c r="B72" s="115" t="str">
        <f>IF(Dieta!C73&lt;&gt;"",Dieta!C73,"")</f>
        <v/>
      </c>
      <c r="C72" s="128"/>
      <c r="D72" s="128"/>
      <c r="E72" s="128" t="str">
        <f>IF(C72&lt;&gt;0,(C72*B72*0.75)-'Fabbisogno calorico'!$E$11,"")</f>
        <v/>
      </c>
      <c r="F72" s="128" t="str">
        <f t="shared" si="3"/>
        <v/>
      </c>
      <c r="G72" s="128" t="str">
        <f t="shared" si="4"/>
        <v/>
      </c>
      <c r="H72" s="128" t="str">
        <f t="shared" si="5"/>
        <v/>
      </c>
    </row>
    <row r="73" spans="1:8" x14ac:dyDescent="0.2">
      <c r="A73" s="114">
        <f>Dieta!A74</f>
        <v>68</v>
      </c>
      <c r="B73" s="115" t="str">
        <f>IF(Dieta!C74&lt;&gt;"",Dieta!C74,"")</f>
        <v/>
      </c>
      <c r="C73" s="128"/>
      <c r="D73" s="128"/>
      <c r="E73" s="128" t="str">
        <f>IF(C73&lt;&gt;0,(C73*B73*0.75)-'Fabbisogno calorico'!$E$11,"")</f>
        <v/>
      </c>
      <c r="F73" s="128" t="str">
        <f t="shared" si="3"/>
        <v/>
      </c>
      <c r="G73" s="128" t="str">
        <f t="shared" si="4"/>
        <v/>
      </c>
      <c r="H73" s="128" t="str">
        <f t="shared" si="5"/>
        <v/>
      </c>
    </row>
    <row r="74" spans="1:8" x14ac:dyDescent="0.2">
      <c r="A74" s="114">
        <f>Dieta!A75</f>
        <v>69</v>
      </c>
      <c r="B74" s="115" t="str">
        <f>IF(Dieta!C75&lt;&gt;"",Dieta!C75,"")</f>
        <v/>
      </c>
      <c r="C74" s="128"/>
      <c r="D74" s="128"/>
      <c r="E74" s="128" t="str">
        <f>IF(C74&lt;&gt;0,(C74*B74*0.75)-'Fabbisogno calorico'!$E$11,"")</f>
        <v/>
      </c>
      <c r="F74" s="128" t="str">
        <f t="shared" si="3"/>
        <v/>
      </c>
      <c r="G74" s="128" t="str">
        <f t="shared" si="4"/>
        <v/>
      </c>
      <c r="H74" s="128" t="str">
        <f t="shared" si="5"/>
        <v/>
      </c>
    </row>
    <row r="75" spans="1:8" x14ac:dyDescent="0.2">
      <c r="A75" s="114">
        <f>Dieta!A76</f>
        <v>70</v>
      </c>
      <c r="B75" s="115" t="str">
        <f>IF(Dieta!C76&lt;&gt;"",Dieta!C76,"")</f>
        <v/>
      </c>
      <c r="C75" s="128"/>
      <c r="D75" s="128"/>
      <c r="E75" s="128" t="str">
        <f>IF(C75&lt;&gt;0,(C75*B75*0.75)-'Fabbisogno calorico'!$E$11,"")</f>
        <v/>
      </c>
      <c r="F75" s="128" t="str">
        <f t="shared" si="3"/>
        <v/>
      </c>
      <c r="G75" s="128" t="str">
        <f t="shared" si="4"/>
        <v/>
      </c>
      <c r="H75" s="128" t="str">
        <f t="shared" si="5"/>
        <v/>
      </c>
    </row>
    <row r="76" spans="1:8" x14ac:dyDescent="0.2">
      <c r="A76" s="114">
        <f>Dieta!A77</f>
        <v>71</v>
      </c>
      <c r="B76" s="115" t="str">
        <f>IF(Dieta!C77&lt;&gt;"",Dieta!C77,"")</f>
        <v/>
      </c>
      <c r="C76" s="128"/>
      <c r="D76" s="128"/>
      <c r="E76" s="128" t="str">
        <f>IF(C76&lt;&gt;0,(C76*B76*0.75)-'Fabbisogno calorico'!$E$11,"")</f>
        <v/>
      </c>
      <c r="F76" s="128" t="str">
        <f t="shared" si="3"/>
        <v/>
      </c>
      <c r="G76" s="128" t="str">
        <f t="shared" si="4"/>
        <v/>
      </c>
      <c r="H76" s="128" t="str">
        <f t="shared" si="5"/>
        <v/>
      </c>
    </row>
    <row r="77" spans="1:8" x14ac:dyDescent="0.2">
      <c r="A77" s="114">
        <f>Dieta!A78</f>
        <v>72</v>
      </c>
      <c r="B77" s="115" t="str">
        <f>IF(Dieta!C78&lt;&gt;"",Dieta!C78,"")</f>
        <v/>
      </c>
      <c r="C77" s="128"/>
      <c r="D77" s="128"/>
      <c r="E77" s="128" t="str">
        <f>IF(C77&lt;&gt;0,(C77*B77*0.75)-'Fabbisogno calorico'!$E$11,"")</f>
        <v/>
      </c>
      <c r="F77" s="128" t="str">
        <f t="shared" si="3"/>
        <v/>
      </c>
      <c r="G77" s="128" t="str">
        <f t="shared" si="4"/>
        <v/>
      </c>
      <c r="H77" s="128" t="str">
        <f t="shared" si="5"/>
        <v/>
      </c>
    </row>
    <row r="78" spans="1:8" x14ac:dyDescent="0.2">
      <c r="A78" s="114">
        <f>Dieta!A79</f>
        <v>73</v>
      </c>
      <c r="B78" s="115" t="str">
        <f>IF(Dieta!C79&lt;&gt;"",Dieta!C79,"")</f>
        <v/>
      </c>
      <c r="C78" s="128"/>
      <c r="D78" s="128"/>
      <c r="E78" s="128" t="str">
        <f>IF(C78&lt;&gt;0,(C78*B78*0.75)-'Fabbisogno calorico'!$E$11,"")</f>
        <v/>
      </c>
      <c r="F78" s="128" t="str">
        <f t="shared" si="3"/>
        <v/>
      </c>
      <c r="G78" s="128" t="str">
        <f t="shared" si="4"/>
        <v/>
      </c>
      <c r="H78" s="128" t="str">
        <f t="shared" si="5"/>
        <v/>
      </c>
    </row>
    <row r="79" spans="1:8" x14ac:dyDescent="0.2">
      <c r="A79" s="114">
        <f>Dieta!A80</f>
        <v>74</v>
      </c>
      <c r="B79" s="115" t="str">
        <f>IF(Dieta!C80&lt;&gt;"",Dieta!C80,"")</f>
        <v/>
      </c>
      <c r="C79" s="128"/>
      <c r="D79" s="128"/>
      <c r="E79" s="128" t="str">
        <f>IF(C79&lt;&gt;0,(C79*B79*0.75)-'Fabbisogno calorico'!$E$11,"")</f>
        <v/>
      </c>
      <c r="F79" s="128" t="str">
        <f t="shared" si="3"/>
        <v/>
      </c>
      <c r="G79" s="128" t="str">
        <f t="shared" si="4"/>
        <v/>
      </c>
      <c r="H79" s="128" t="str">
        <f t="shared" si="5"/>
        <v/>
      </c>
    </row>
    <row r="80" spans="1:8" x14ac:dyDescent="0.2">
      <c r="A80" s="114">
        <f>Dieta!A81</f>
        <v>75</v>
      </c>
      <c r="B80" s="115" t="str">
        <f>IF(Dieta!C81&lt;&gt;"",Dieta!C81,"")</f>
        <v/>
      </c>
      <c r="C80" s="128"/>
      <c r="D80" s="128"/>
      <c r="E80" s="128" t="str">
        <f>IF(C80&lt;&gt;0,(C80*B80*0.75)-'Fabbisogno calorico'!$E$11,"")</f>
        <v/>
      </c>
      <c r="F80" s="128" t="str">
        <f t="shared" si="3"/>
        <v/>
      </c>
      <c r="G80" s="128" t="str">
        <f t="shared" si="4"/>
        <v/>
      </c>
      <c r="H80" s="128" t="str">
        <f t="shared" si="5"/>
        <v/>
      </c>
    </row>
    <row r="81" spans="1:8" x14ac:dyDescent="0.2">
      <c r="A81" s="114">
        <f>Dieta!A82</f>
        <v>76</v>
      </c>
      <c r="B81" s="115" t="str">
        <f>IF(Dieta!C82&lt;&gt;"",Dieta!C82,"")</f>
        <v/>
      </c>
      <c r="C81" s="128"/>
      <c r="D81" s="128"/>
      <c r="E81" s="128" t="str">
        <f>IF(C81&lt;&gt;0,(C81*B81*0.75)-'Fabbisogno calorico'!$E$11,"")</f>
        <v/>
      </c>
      <c r="F81" s="128" t="str">
        <f t="shared" si="3"/>
        <v/>
      </c>
      <c r="G81" s="128" t="str">
        <f t="shared" si="4"/>
        <v/>
      </c>
      <c r="H81" s="128" t="str">
        <f t="shared" si="5"/>
        <v/>
      </c>
    </row>
    <row r="82" spans="1:8" x14ac:dyDescent="0.2">
      <c r="A82" s="114">
        <f>Dieta!A83</f>
        <v>77</v>
      </c>
      <c r="B82" s="115" t="str">
        <f>IF(Dieta!C83&lt;&gt;"",Dieta!C83,"")</f>
        <v/>
      </c>
      <c r="C82" s="128"/>
      <c r="D82" s="128"/>
      <c r="E82" s="128" t="str">
        <f>IF(C82&lt;&gt;0,(C82*B82*0.75)-'Fabbisogno calorico'!$E$11,"")</f>
        <v/>
      </c>
      <c r="F82" s="128" t="str">
        <f t="shared" si="3"/>
        <v/>
      </c>
      <c r="G82" s="128" t="str">
        <f t="shared" si="4"/>
        <v/>
      </c>
      <c r="H82" s="128" t="str">
        <f t="shared" si="5"/>
        <v/>
      </c>
    </row>
    <row r="83" spans="1:8" x14ac:dyDescent="0.2">
      <c r="A83" s="114">
        <f>Dieta!A84</f>
        <v>78</v>
      </c>
      <c r="B83" s="115" t="str">
        <f>IF(Dieta!C84&lt;&gt;"",Dieta!C84,"")</f>
        <v/>
      </c>
      <c r="C83" s="128"/>
      <c r="D83" s="128"/>
      <c r="E83" s="128" t="str">
        <f>IF(C83&lt;&gt;0,(C83*B83*0.75)-'Fabbisogno calorico'!$E$11,"")</f>
        <v/>
      </c>
      <c r="F83" s="128" t="str">
        <f t="shared" si="3"/>
        <v/>
      </c>
      <c r="G83" s="128" t="str">
        <f t="shared" si="4"/>
        <v/>
      </c>
      <c r="H83" s="128" t="str">
        <f t="shared" si="5"/>
        <v/>
      </c>
    </row>
    <row r="84" spans="1:8" x14ac:dyDescent="0.2">
      <c r="A84" s="114">
        <f>Dieta!A85</f>
        <v>79</v>
      </c>
      <c r="B84" s="115" t="str">
        <f>IF(Dieta!C85&lt;&gt;"",Dieta!C85,"")</f>
        <v/>
      </c>
      <c r="C84" s="128"/>
      <c r="D84" s="128"/>
      <c r="E84" s="128" t="str">
        <f>IF(C84&lt;&gt;0,(C84*B84*0.75)-'Fabbisogno calorico'!$E$11,"")</f>
        <v/>
      </c>
      <c r="F84" s="128" t="str">
        <f t="shared" ref="F84:F115" si="6">IF(E84&lt;&gt;"",E84*1.25,"")</f>
        <v/>
      </c>
      <c r="G84" s="128" t="str">
        <f t="shared" ref="G84:G115" si="7">IF(C84&lt;&gt;"",C84*B84/35,"")</f>
        <v/>
      </c>
      <c r="H84" s="128" t="str">
        <f t="shared" ref="H84:H115" si="8">IF(G84&lt;&gt;"",G84*1.25,"")</f>
        <v/>
      </c>
    </row>
    <row r="85" spans="1:8" x14ac:dyDescent="0.2">
      <c r="A85" s="114">
        <f>Dieta!A86</f>
        <v>80</v>
      </c>
      <c r="B85" s="115" t="str">
        <f>IF(Dieta!C86&lt;&gt;"",Dieta!C86,"")</f>
        <v/>
      </c>
      <c r="C85" s="128"/>
      <c r="D85" s="128"/>
      <c r="E85" s="128" t="str">
        <f>IF(C85&lt;&gt;0,(C85*B85*0.75)-'Fabbisogno calorico'!$E$11,"")</f>
        <v/>
      </c>
      <c r="F85" s="128" t="str">
        <f t="shared" si="6"/>
        <v/>
      </c>
      <c r="G85" s="128" t="str">
        <f t="shared" si="7"/>
        <v/>
      </c>
      <c r="H85" s="128" t="str">
        <f t="shared" si="8"/>
        <v/>
      </c>
    </row>
    <row r="86" spans="1:8" x14ac:dyDescent="0.2">
      <c r="A86" s="114">
        <f>Dieta!A87</f>
        <v>81</v>
      </c>
      <c r="B86" s="115" t="str">
        <f>IF(Dieta!C87&lt;&gt;"",Dieta!C87,"")</f>
        <v/>
      </c>
      <c r="C86" s="128"/>
      <c r="D86" s="128"/>
      <c r="E86" s="128" t="str">
        <f>IF(C86&lt;&gt;0,(C86*B86*0.75)-'Fabbisogno calorico'!$E$11,"")</f>
        <v/>
      </c>
      <c r="F86" s="128" t="str">
        <f t="shared" si="6"/>
        <v/>
      </c>
      <c r="G86" s="128" t="str">
        <f t="shared" si="7"/>
        <v/>
      </c>
      <c r="H86" s="128" t="str">
        <f t="shared" si="8"/>
        <v/>
      </c>
    </row>
    <row r="87" spans="1:8" x14ac:dyDescent="0.2">
      <c r="A87" s="114">
        <f>Dieta!A88</f>
        <v>82</v>
      </c>
      <c r="B87" s="115" t="str">
        <f>IF(Dieta!C88&lt;&gt;"",Dieta!C88,"")</f>
        <v/>
      </c>
      <c r="C87" s="128"/>
      <c r="D87" s="128"/>
      <c r="E87" s="128" t="str">
        <f>IF(C87&lt;&gt;0,(C87*B87*0.75)-'Fabbisogno calorico'!$E$11,"")</f>
        <v/>
      </c>
      <c r="F87" s="128" t="str">
        <f t="shared" si="6"/>
        <v/>
      </c>
      <c r="G87" s="128" t="str">
        <f t="shared" si="7"/>
        <v/>
      </c>
      <c r="H87" s="128" t="str">
        <f t="shared" si="8"/>
        <v/>
      </c>
    </row>
    <row r="88" spans="1:8" x14ac:dyDescent="0.2">
      <c r="A88" s="114">
        <f>Dieta!A89</f>
        <v>83</v>
      </c>
      <c r="B88" s="115" t="str">
        <f>IF(Dieta!C89&lt;&gt;"",Dieta!C89,"")</f>
        <v/>
      </c>
      <c r="C88" s="128"/>
      <c r="D88" s="128"/>
      <c r="E88" s="128" t="str">
        <f>IF(C88&lt;&gt;0,(C88*B88*0.75)-'Fabbisogno calorico'!$E$11,"")</f>
        <v/>
      </c>
      <c r="F88" s="128" t="str">
        <f t="shared" si="6"/>
        <v/>
      </c>
      <c r="G88" s="128" t="str">
        <f t="shared" si="7"/>
        <v/>
      </c>
      <c r="H88" s="128" t="str">
        <f t="shared" si="8"/>
        <v/>
      </c>
    </row>
    <row r="89" spans="1:8" x14ac:dyDescent="0.2">
      <c r="A89" s="114">
        <f>Dieta!A90</f>
        <v>84</v>
      </c>
      <c r="B89" s="115" t="str">
        <f>IF(Dieta!C90&lt;&gt;"",Dieta!C90,"")</f>
        <v/>
      </c>
      <c r="C89" s="128"/>
      <c r="D89" s="128"/>
      <c r="E89" s="128" t="str">
        <f>IF(C89&lt;&gt;0,(C89*B89*0.75)-'Fabbisogno calorico'!$E$11,"")</f>
        <v/>
      </c>
      <c r="F89" s="128" t="str">
        <f t="shared" si="6"/>
        <v/>
      </c>
      <c r="G89" s="128" t="str">
        <f t="shared" si="7"/>
        <v/>
      </c>
      <c r="H89" s="128" t="str">
        <f t="shared" si="8"/>
        <v/>
      </c>
    </row>
    <row r="90" spans="1:8" x14ac:dyDescent="0.2">
      <c r="A90" s="114">
        <f>Dieta!A91</f>
        <v>85</v>
      </c>
      <c r="B90" s="115" t="str">
        <f>IF(Dieta!C91&lt;&gt;"",Dieta!C91,"")</f>
        <v/>
      </c>
      <c r="C90" s="128"/>
      <c r="D90" s="128"/>
      <c r="E90" s="128" t="str">
        <f>IF(C90&lt;&gt;0,(C90*B90*0.75)-'Fabbisogno calorico'!$E$11,"")</f>
        <v/>
      </c>
      <c r="F90" s="128" t="str">
        <f t="shared" si="6"/>
        <v/>
      </c>
      <c r="G90" s="128" t="str">
        <f t="shared" si="7"/>
        <v/>
      </c>
      <c r="H90" s="128" t="str">
        <f t="shared" si="8"/>
        <v/>
      </c>
    </row>
    <row r="91" spans="1:8" x14ac:dyDescent="0.2">
      <c r="A91" s="114">
        <f>Dieta!A92</f>
        <v>86</v>
      </c>
      <c r="B91" s="115" t="str">
        <f>IF(Dieta!C92&lt;&gt;"",Dieta!C92,"")</f>
        <v/>
      </c>
      <c r="C91" s="128"/>
      <c r="D91" s="128"/>
      <c r="E91" s="128" t="str">
        <f>IF(C91&lt;&gt;0,(C91*B91*0.75)-'Fabbisogno calorico'!$E$11,"")</f>
        <v/>
      </c>
      <c r="F91" s="128" t="str">
        <f t="shared" si="6"/>
        <v/>
      </c>
      <c r="G91" s="128" t="str">
        <f t="shared" si="7"/>
        <v/>
      </c>
      <c r="H91" s="128" t="str">
        <f t="shared" si="8"/>
        <v/>
      </c>
    </row>
    <row r="92" spans="1:8" x14ac:dyDescent="0.2">
      <c r="A92" s="114">
        <f>Dieta!A93</f>
        <v>87</v>
      </c>
      <c r="B92" s="115" t="str">
        <f>IF(Dieta!C93&lt;&gt;"",Dieta!C93,"")</f>
        <v/>
      </c>
      <c r="C92" s="128"/>
      <c r="D92" s="128"/>
      <c r="E92" s="128" t="str">
        <f>IF(C92&lt;&gt;0,(C92*B92*0.75)-'Fabbisogno calorico'!$E$11,"")</f>
        <v/>
      </c>
      <c r="F92" s="128" t="str">
        <f t="shared" si="6"/>
        <v/>
      </c>
      <c r="G92" s="128" t="str">
        <f t="shared" si="7"/>
        <v/>
      </c>
      <c r="H92" s="128" t="str">
        <f t="shared" si="8"/>
        <v/>
      </c>
    </row>
    <row r="93" spans="1:8" x14ac:dyDescent="0.2">
      <c r="A93" s="114">
        <f>Dieta!A94</f>
        <v>88</v>
      </c>
      <c r="B93" s="115" t="str">
        <f>IF(Dieta!C94&lt;&gt;"",Dieta!C94,"")</f>
        <v/>
      </c>
      <c r="C93" s="128"/>
      <c r="D93" s="128"/>
      <c r="E93" s="128" t="str">
        <f>IF(C93&lt;&gt;0,(C93*B93*0.75)-'Fabbisogno calorico'!$E$11,"")</f>
        <v/>
      </c>
      <c r="F93" s="128" t="str">
        <f t="shared" si="6"/>
        <v/>
      </c>
      <c r="G93" s="128" t="str">
        <f t="shared" si="7"/>
        <v/>
      </c>
      <c r="H93" s="128" t="str">
        <f t="shared" si="8"/>
        <v/>
      </c>
    </row>
    <row r="94" spans="1:8" x14ac:dyDescent="0.2">
      <c r="A94" s="114">
        <f>Dieta!A95</f>
        <v>89</v>
      </c>
      <c r="B94" s="115" t="str">
        <f>IF(Dieta!C95&lt;&gt;"",Dieta!C95,"")</f>
        <v/>
      </c>
      <c r="C94" s="128"/>
      <c r="D94" s="128"/>
      <c r="E94" s="128" t="str">
        <f>IF(C94&lt;&gt;0,(C94*B94*0.75)-'Fabbisogno calorico'!$E$11,"")</f>
        <v/>
      </c>
      <c r="F94" s="128" t="str">
        <f t="shared" si="6"/>
        <v/>
      </c>
      <c r="G94" s="128" t="str">
        <f t="shared" si="7"/>
        <v/>
      </c>
      <c r="H94" s="128" t="str">
        <f t="shared" si="8"/>
        <v/>
      </c>
    </row>
    <row r="95" spans="1:8" x14ac:dyDescent="0.2">
      <c r="A95" s="114">
        <f>Dieta!A96</f>
        <v>90</v>
      </c>
      <c r="B95" s="115" t="str">
        <f>IF(Dieta!C96&lt;&gt;"",Dieta!C96,"")</f>
        <v/>
      </c>
      <c r="C95" s="128"/>
      <c r="D95" s="128"/>
      <c r="E95" s="128" t="str">
        <f>IF(C95&lt;&gt;0,(C95*B95*0.75)-'Fabbisogno calorico'!$E$11,"")</f>
        <v/>
      </c>
      <c r="F95" s="128" t="str">
        <f t="shared" si="6"/>
        <v/>
      </c>
      <c r="G95" s="128" t="str">
        <f t="shared" si="7"/>
        <v/>
      </c>
      <c r="H95" s="128" t="str">
        <f t="shared" si="8"/>
        <v/>
      </c>
    </row>
    <row r="96" spans="1:8" x14ac:dyDescent="0.2">
      <c r="A96" s="114">
        <f>Dieta!A97</f>
        <v>91</v>
      </c>
      <c r="B96" s="115" t="str">
        <f>IF(Dieta!C97&lt;&gt;"",Dieta!C97,"")</f>
        <v/>
      </c>
      <c r="C96" s="128"/>
      <c r="D96" s="128"/>
      <c r="E96" s="128" t="str">
        <f>IF(C96&lt;&gt;0,(C96*B96*0.75)-'Fabbisogno calorico'!$E$11,"")</f>
        <v/>
      </c>
      <c r="F96" s="128" t="str">
        <f t="shared" si="6"/>
        <v/>
      </c>
      <c r="G96" s="128" t="str">
        <f t="shared" si="7"/>
        <v/>
      </c>
      <c r="H96" s="128" t="str">
        <f t="shared" si="8"/>
        <v/>
      </c>
    </row>
    <row r="97" spans="1:8" x14ac:dyDescent="0.2">
      <c r="A97" s="114">
        <f>Dieta!A98</f>
        <v>92</v>
      </c>
      <c r="B97" s="115" t="str">
        <f>IF(Dieta!C98&lt;&gt;"",Dieta!C98,"")</f>
        <v/>
      </c>
      <c r="C97" s="128"/>
      <c r="D97" s="128"/>
      <c r="E97" s="128" t="str">
        <f>IF(C97&lt;&gt;0,(C97*B97*0.75)-'Fabbisogno calorico'!$E$11,"")</f>
        <v/>
      </c>
      <c r="F97" s="128" t="str">
        <f t="shared" si="6"/>
        <v/>
      </c>
      <c r="G97" s="128" t="str">
        <f t="shared" si="7"/>
        <v/>
      </c>
      <c r="H97" s="128" t="str">
        <f t="shared" si="8"/>
        <v/>
      </c>
    </row>
    <row r="98" spans="1:8" x14ac:dyDescent="0.2">
      <c r="A98" s="114">
        <f>Dieta!A99</f>
        <v>93</v>
      </c>
      <c r="B98" s="115" t="str">
        <f>IF(Dieta!C99&lt;&gt;"",Dieta!C99,"")</f>
        <v/>
      </c>
      <c r="C98" s="128"/>
      <c r="D98" s="128"/>
      <c r="E98" s="128" t="str">
        <f>IF(C98&lt;&gt;0,(C98*B98*0.75)-'Fabbisogno calorico'!$E$11,"")</f>
        <v/>
      </c>
      <c r="F98" s="128" t="str">
        <f t="shared" si="6"/>
        <v/>
      </c>
      <c r="G98" s="128" t="str">
        <f t="shared" si="7"/>
        <v/>
      </c>
      <c r="H98" s="128" t="str">
        <f t="shared" si="8"/>
        <v/>
      </c>
    </row>
    <row r="99" spans="1:8" x14ac:dyDescent="0.2">
      <c r="A99" s="114">
        <f>Dieta!A100</f>
        <v>94</v>
      </c>
      <c r="B99" s="115" t="str">
        <f>IF(Dieta!C100&lt;&gt;"",Dieta!C100,"")</f>
        <v/>
      </c>
      <c r="C99" s="128"/>
      <c r="D99" s="128"/>
      <c r="E99" s="128" t="str">
        <f>IF(C99&lt;&gt;0,(C99*B99*0.75)-'Fabbisogno calorico'!$E$11,"")</f>
        <v/>
      </c>
      <c r="F99" s="128" t="str">
        <f t="shared" si="6"/>
        <v/>
      </c>
      <c r="G99" s="128" t="str">
        <f t="shared" si="7"/>
        <v/>
      </c>
      <c r="H99" s="128" t="str">
        <f t="shared" si="8"/>
        <v/>
      </c>
    </row>
    <row r="100" spans="1:8" x14ac:dyDescent="0.2">
      <c r="A100" s="114">
        <f>Dieta!A101</f>
        <v>95</v>
      </c>
      <c r="B100" s="115" t="str">
        <f>IF(Dieta!C101&lt;&gt;"",Dieta!C101,"")</f>
        <v/>
      </c>
      <c r="C100" s="128"/>
      <c r="D100" s="128"/>
      <c r="E100" s="128" t="str">
        <f>IF(C100&lt;&gt;0,(C100*B100*0.75)-'Fabbisogno calorico'!$E$11,"")</f>
        <v/>
      </c>
      <c r="F100" s="128" t="str">
        <f t="shared" si="6"/>
        <v/>
      </c>
      <c r="G100" s="128" t="str">
        <f t="shared" si="7"/>
        <v/>
      </c>
      <c r="H100" s="128" t="str">
        <f t="shared" si="8"/>
        <v/>
      </c>
    </row>
    <row r="101" spans="1:8" x14ac:dyDescent="0.2">
      <c r="A101" s="114">
        <f>Dieta!A102</f>
        <v>96</v>
      </c>
      <c r="B101" s="115" t="str">
        <f>IF(Dieta!C102&lt;&gt;"",Dieta!C102,"")</f>
        <v/>
      </c>
      <c r="C101" s="128"/>
      <c r="D101" s="128"/>
      <c r="E101" s="128" t="str">
        <f>IF(C101&lt;&gt;0,(C101*B101*0.75)-'Fabbisogno calorico'!$E$11,"")</f>
        <v/>
      </c>
      <c r="F101" s="128" t="str">
        <f t="shared" si="6"/>
        <v/>
      </c>
      <c r="G101" s="128" t="str">
        <f t="shared" si="7"/>
        <v/>
      </c>
      <c r="H101" s="128" t="str">
        <f t="shared" si="8"/>
        <v/>
      </c>
    </row>
    <row r="102" spans="1:8" x14ac:dyDescent="0.2">
      <c r="A102" s="114">
        <f>Dieta!A103</f>
        <v>97</v>
      </c>
      <c r="B102" s="115" t="str">
        <f>IF(Dieta!C103&lt;&gt;"",Dieta!C103,"")</f>
        <v/>
      </c>
      <c r="C102" s="128"/>
      <c r="D102" s="128"/>
      <c r="E102" s="128" t="str">
        <f>IF(C102&lt;&gt;0,(C102*B102*0.75)-'Fabbisogno calorico'!$E$11,"")</f>
        <v/>
      </c>
      <c r="F102" s="128" t="str">
        <f t="shared" si="6"/>
        <v/>
      </c>
      <c r="G102" s="128" t="str">
        <f t="shared" si="7"/>
        <v/>
      </c>
      <c r="H102" s="128" t="str">
        <f t="shared" si="8"/>
        <v/>
      </c>
    </row>
    <row r="103" spans="1:8" x14ac:dyDescent="0.2">
      <c r="A103" s="114">
        <f>Dieta!A104</f>
        <v>98</v>
      </c>
      <c r="B103" s="115" t="str">
        <f>IF(Dieta!C104&lt;&gt;"",Dieta!C104,"")</f>
        <v/>
      </c>
      <c r="C103" s="128"/>
      <c r="D103" s="128"/>
      <c r="E103" s="128" t="str">
        <f>IF(C103&lt;&gt;0,(C103*B103*0.75)-'Fabbisogno calorico'!$E$11,"")</f>
        <v/>
      </c>
      <c r="F103" s="128" t="str">
        <f t="shared" si="6"/>
        <v/>
      </c>
      <c r="G103" s="128" t="str">
        <f t="shared" si="7"/>
        <v/>
      </c>
      <c r="H103" s="128" t="str">
        <f t="shared" si="8"/>
        <v/>
      </c>
    </row>
    <row r="104" spans="1:8" x14ac:dyDescent="0.2">
      <c r="A104" s="114">
        <f>Dieta!A105</f>
        <v>99</v>
      </c>
      <c r="B104" s="115" t="str">
        <f>IF(Dieta!C105&lt;&gt;"",Dieta!C105,"")</f>
        <v/>
      </c>
      <c r="C104" s="128"/>
      <c r="D104" s="128"/>
      <c r="E104" s="128" t="str">
        <f>IF(C104&lt;&gt;0,(C104*B104*0.75)-'Fabbisogno calorico'!$E$11,"")</f>
        <v/>
      </c>
      <c r="F104" s="128" t="str">
        <f t="shared" si="6"/>
        <v/>
      </c>
      <c r="G104" s="128" t="str">
        <f t="shared" si="7"/>
        <v/>
      </c>
      <c r="H104" s="128" t="str">
        <f t="shared" si="8"/>
        <v/>
      </c>
    </row>
    <row r="105" spans="1:8" x14ac:dyDescent="0.2">
      <c r="A105" s="114">
        <f>Dieta!A106</f>
        <v>100</v>
      </c>
      <c r="B105" s="115" t="str">
        <f>IF(Dieta!C106&lt;&gt;"",Dieta!C106,"")</f>
        <v/>
      </c>
      <c r="C105" s="128"/>
      <c r="D105" s="128"/>
      <c r="E105" s="128" t="str">
        <f>IF(C105&lt;&gt;0,(C105*B105*0.75)-'Fabbisogno calorico'!$E$11,"")</f>
        <v/>
      </c>
      <c r="F105" s="128" t="str">
        <f t="shared" si="6"/>
        <v/>
      </c>
      <c r="G105" s="128" t="str">
        <f t="shared" si="7"/>
        <v/>
      </c>
      <c r="H105" s="128" t="str">
        <f t="shared" si="8"/>
        <v/>
      </c>
    </row>
    <row r="106" spans="1:8" x14ac:dyDescent="0.2">
      <c r="A106" s="114">
        <f>Dieta!A107</f>
        <v>101</v>
      </c>
      <c r="B106" s="115" t="str">
        <f>IF(Dieta!C107&lt;&gt;"",Dieta!C107,"")</f>
        <v/>
      </c>
      <c r="C106" s="128"/>
      <c r="D106" s="128"/>
      <c r="E106" s="128" t="str">
        <f>IF(C106&lt;&gt;0,(C106*B106*0.75)-'Fabbisogno calorico'!$E$11,"")</f>
        <v/>
      </c>
      <c r="F106" s="128" t="str">
        <f t="shared" si="6"/>
        <v/>
      </c>
      <c r="G106" s="128" t="str">
        <f t="shared" si="7"/>
        <v/>
      </c>
      <c r="H106" s="128" t="str">
        <f t="shared" si="8"/>
        <v/>
      </c>
    </row>
    <row r="107" spans="1:8" x14ac:dyDescent="0.2">
      <c r="A107" s="114">
        <f>Dieta!A108</f>
        <v>102</v>
      </c>
      <c r="B107" s="115" t="str">
        <f>IF(Dieta!C108&lt;&gt;"",Dieta!C108,"")</f>
        <v/>
      </c>
      <c r="C107" s="128"/>
      <c r="D107" s="128"/>
      <c r="E107" s="128" t="str">
        <f>IF(C107&lt;&gt;0,(C107*B107*0.75)-'Fabbisogno calorico'!$E$11,"")</f>
        <v/>
      </c>
      <c r="F107" s="128" t="str">
        <f t="shared" si="6"/>
        <v/>
      </c>
      <c r="G107" s="128" t="str">
        <f t="shared" si="7"/>
        <v/>
      </c>
      <c r="H107" s="128" t="str">
        <f t="shared" si="8"/>
        <v/>
      </c>
    </row>
    <row r="108" spans="1:8" x14ac:dyDescent="0.2">
      <c r="A108" s="114">
        <f>Dieta!A109</f>
        <v>103</v>
      </c>
      <c r="B108" s="115" t="str">
        <f>IF(Dieta!C109&lt;&gt;"",Dieta!C109,"")</f>
        <v/>
      </c>
      <c r="C108" s="128"/>
      <c r="D108" s="128"/>
      <c r="E108" s="128" t="str">
        <f>IF(C108&lt;&gt;0,(C108*B108*0.75)-'Fabbisogno calorico'!$E$11,"")</f>
        <v/>
      </c>
      <c r="F108" s="128" t="str">
        <f t="shared" si="6"/>
        <v/>
      </c>
      <c r="G108" s="128" t="str">
        <f t="shared" si="7"/>
        <v/>
      </c>
      <c r="H108" s="128" t="str">
        <f t="shared" si="8"/>
        <v/>
      </c>
    </row>
    <row r="109" spans="1:8" x14ac:dyDescent="0.2">
      <c r="A109" s="114">
        <f>Dieta!A110</f>
        <v>104</v>
      </c>
      <c r="B109" s="115" t="str">
        <f>IF(Dieta!C110&lt;&gt;"",Dieta!C110,"")</f>
        <v/>
      </c>
      <c r="C109" s="128"/>
      <c r="D109" s="128"/>
      <c r="E109" s="128" t="str">
        <f>IF(C109&lt;&gt;0,(C109*B109*0.75)-'Fabbisogno calorico'!$E$11,"")</f>
        <v/>
      </c>
      <c r="F109" s="128" t="str">
        <f t="shared" si="6"/>
        <v/>
      </c>
      <c r="G109" s="128" t="str">
        <f t="shared" si="7"/>
        <v/>
      </c>
      <c r="H109" s="128" t="str">
        <f t="shared" si="8"/>
        <v/>
      </c>
    </row>
    <row r="110" spans="1:8" x14ac:dyDescent="0.2">
      <c r="A110" s="114">
        <f>Dieta!A111</f>
        <v>105</v>
      </c>
      <c r="B110" s="115" t="str">
        <f>IF(Dieta!C111&lt;&gt;"",Dieta!C111,"")</f>
        <v/>
      </c>
      <c r="C110" s="128"/>
      <c r="D110" s="128"/>
      <c r="E110" s="128" t="str">
        <f>IF(C110&lt;&gt;0,(C110*B110*0.75)-'Fabbisogno calorico'!$E$11,"")</f>
        <v/>
      </c>
      <c r="F110" s="128" t="str">
        <f t="shared" si="6"/>
        <v/>
      </c>
      <c r="G110" s="128" t="str">
        <f t="shared" si="7"/>
        <v/>
      </c>
      <c r="H110" s="128" t="str">
        <f t="shared" si="8"/>
        <v/>
      </c>
    </row>
    <row r="111" spans="1:8" x14ac:dyDescent="0.2">
      <c r="A111" s="114">
        <f>Dieta!A112</f>
        <v>106</v>
      </c>
      <c r="B111" s="115" t="str">
        <f>IF(Dieta!C112&lt;&gt;"",Dieta!C112,"")</f>
        <v/>
      </c>
      <c r="C111" s="128"/>
      <c r="D111" s="128"/>
      <c r="E111" s="128" t="str">
        <f>IF(C111&lt;&gt;0,(C111*B111*0.75)-'Fabbisogno calorico'!$E$11,"")</f>
        <v/>
      </c>
      <c r="F111" s="128" t="str">
        <f t="shared" si="6"/>
        <v/>
      </c>
      <c r="G111" s="128" t="str">
        <f t="shared" si="7"/>
        <v/>
      </c>
      <c r="H111" s="128" t="str">
        <f t="shared" si="8"/>
        <v/>
      </c>
    </row>
    <row r="112" spans="1:8" x14ac:dyDescent="0.2">
      <c r="A112" s="114">
        <f>Dieta!A113</f>
        <v>107</v>
      </c>
      <c r="B112" s="115" t="str">
        <f>IF(Dieta!C113&lt;&gt;"",Dieta!C113,"")</f>
        <v/>
      </c>
      <c r="C112" s="128"/>
      <c r="D112" s="128"/>
      <c r="E112" s="128" t="str">
        <f>IF(C112&lt;&gt;0,(C112*B112*0.75)-'Fabbisogno calorico'!$E$11,"")</f>
        <v/>
      </c>
      <c r="F112" s="128" t="str">
        <f t="shared" si="6"/>
        <v/>
      </c>
      <c r="G112" s="128" t="str">
        <f t="shared" si="7"/>
        <v/>
      </c>
      <c r="H112" s="128" t="str">
        <f t="shared" si="8"/>
        <v/>
      </c>
    </row>
    <row r="113" spans="1:8" x14ac:dyDescent="0.2">
      <c r="A113" s="114">
        <f>Dieta!A114</f>
        <v>108</v>
      </c>
      <c r="B113" s="115" t="str">
        <f>IF(Dieta!C114&lt;&gt;"",Dieta!C114,"")</f>
        <v/>
      </c>
      <c r="C113" s="128"/>
      <c r="D113" s="128"/>
      <c r="E113" s="128" t="str">
        <f>IF(C113&lt;&gt;0,(C113*B113*0.75)-'Fabbisogno calorico'!$E$11,"")</f>
        <v/>
      </c>
      <c r="F113" s="128" t="str">
        <f t="shared" si="6"/>
        <v/>
      </c>
      <c r="G113" s="128" t="str">
        <f t="shared" si="7"/>
        <v/>
      </c>
      <c r="H113" s="128" t="str">
        <f t="shared" si="8"/>
        <v/>
      </c>
    </row>
    <row r="114" spans="1:8" x14ac:dyDescent="0.2">
      <c r="A114" s="114">
        <f>Dieta!A115</f>
        <v>109</v>
      </c>
      <c r="B114" s="115" t="str">
        <f>IF(Dieta!C115&lt;&gt;"",Dieta!C115,"")</f>
        <v/>
      </c>
      <c r="C114" s="128"/>
      <c r="D114" s="128"/>
      <c r="E114" s="128" t="str">
        <f>IF(C114&lt;&gt;0,(C114*B114*0.75)-'Fabbisogno calorico'!$E$11,"")</f>
        <v/>
      </c>
      <c r="F114" s="128" t="str">
        <f t="shared" si="6"/>
        <v/>
      </c>
      <c r="G114" s="128" t="str">
        <f t="shared" si="7"/>
        <v/>
      </c>
      <c r="H114" s="128" t="str">
        <f t="shared" si="8"/>
        <v/>
      </c>
    </row>
    <row r="115" spans="1:8" x14ac:dyDescent="0.2">
      <c r="A115" s="114">
        <f>Dieta!A116</f>
        <v>110</v>
      </c>
      <c r="B115" s="115" t="str">
        <f>IF(Dieta!C116&lt;&gt;"",Dieta!C116,"")</f>
        <v/>
      </c>
      <c r="C115" s="128"/>
      <c r="D115" s="128"/>
      <c r="E115" s="128" t="str">
        <f>IF(C115&lt;&gt;0,(C115*B115*0.75)-'Fabbisogno calorico'!$E$11,"")</f>
        <v/>
      </c>
      <c r="F115" s="128" t="str">
        <f t="shared" si="6"/>
        <v/>
      </c>
      <c r="G115" s="128" t="str">
        <f t="shared" si="7"/>
        <v/>
      </c>
      <c r="H115" s="128" t="str">
        <f t="shared" si="8"/>
        <v/>
      </c>
    </row>
    <row r="116" spans="1:8" x14ac:dyDescent="0.2">
      <c r="A116" s="114">
        <f>Dieta!A117</f>
        <v>111</v>
      </c>
      <c r="B116" s="115" t="str">
        <f>IF(Dieta!C117&lt;&gt;"",Dieta!C117,"")</f>
        <v/>
      </c>
      <c r="C116" s="128"/>
      <c r="D116" s="128"/>
      <c r="E116" s="128" t="str">
        <f>IF(C116&lt;&gt;0,(C116*B116*0.75)-'Fabbisogno calorico'!$E$11,"")</f>
        <v/>
      </c>
      <c r="F116" s="128" t="str">
        <f t="shared" ref="F116:F147" si="9">IF(E116&lt;&gt;"",E116*1.25,"")</f>
        <v/>
      </c>
      <c r="G116" s="128" t="str">
        <f t="shared" ref="G116:G147" si="10">IF(C116&lt;&gt;"",C116*B116/35,"")</f>
        <v/>
      </c>
      <c r="H116" s="128" t="str">
        <f t="shared" ref="H116:H147" si="11">IF(G116&lt;&gt;"",G116*1.25,"")</f>
        <v/>
      </c>
    </row>
    <row r="117" spans="1:8" x14ac:dyDescent="0.2">
      <c r="A117" s="114">
        <f>Dieta!A118</f>
        <v>112</v>
      </c>
      <c r="B117" s="115" t="str">
        <f>IF(Dieta!C118&lt;&gt;"",Dieta!C118,"")</f>
        <v/>
      </c>
      <c r="C117" s="128"/>
      <c r="D117" s="128"/>
      <c r="E117" s="128" t="str">
        <f>IF(C117&lt;&gt;0,(C117*B117*0.75)-'Fabbisogno calorico'!$E$11,"")</f>
        <v/>
      </c>
      <c r="F117" s="128" t="str">
        <f t="shared" si="9"/>
        <v/>
      </c>
      <c r="G117" s="128" t="str">
        <f t="shared" si="10"/>
        <v/>
      </c>
      <c r="H117" s="128" t="str">
        <f t="shared" si="11"/>
        <v/>
      </c>
    </row>
    <row r="118" spans="1:8" x14ac:dyDescent="0.2">
      <c r="A118" s="114">
        <f>Dieta!A119</f>
        <v>113</v>
      </c>
      <c r="B118" s="115" t="str">
        <f>IF(Dieta!C119&lt;&gt;"",Dieta!C119,"")</f>
        <v/>
      </c>
      <c r="C118" s="128"/>
      <c r="D118" s="128"/>
      <c r="E118" s="128" t="str">
        <f>IF(C118&lt;&gt;0,(C118*B118*0.75)-'Fabbisogno calorico'!$E$11,"")</f>
        <v/>
      </c>
      <c r="F118" s="128" t="str">
        <f t="shared" si="9"/>
        <v/>
      </c>
      <c r="G118" s="128" t="str">
        <f t="shared" si="10"/>
        <v/>
      </c>
      <c r="H118" s="128" t="str">
        <f t="shared" si="11"/>
        <v/>
      </c>
    </row>
    <row r="119" spans="1:8" x14ac:dyDescent="0.2">
      <c r="A119" s="114">
        <f>Dieta!A120</f>
        <v>114</v>
      </c>
      <c r="B119" s="115" t="str">
        <f>IF(Dieta!C120&lt;&gt;"",Dieta!C120,"")</f>
        <v/>
      </c>
      <c r="C119" s="128"/>
      <c r="D119" s="128"/>
      <c r="E119" s="128" t="str">
        <f>IF(C119&lt;&gt;0,(C119*B119*0.75)-'Fabbisogno calorico'!$E$11,"")</f>
        <v/>
      </c>
      <c r="F119" s="128" t="str">
        <f t="shared" si="9"/>
        <v/>
      </c>
      <c r="G119" s="128" t="str">
        <f t="shared" si="10"/>
        <v/>
      </c>
      <c r="H119" s="128" t="str">
        <f t="shared" si="11"/>
        <v/>
      </c>
    </row>
    <row r="120" spans="1:8" x14ac:dyDescent="0.2">
      <c r="A120" s="114">
        <f>Dieta!A121</f>
        <v>115</v>
      </c>
      <c r="B120" s="115" t="str">
        <f>IF(Dieta!C121&lt;&gt;"",Dieta!C121,"")</f>
        <v/>
      </c>
      <c r="C120" s="128"/>
      <c r="D120" s="128"/>
      <c r="E120" s="128" t="str">
        <f>IF(C120&lt;&gt;0,(C120*B120*0.75)-'Fabbisogno calorico'!$E$11,"")</f>
        <v/>
      </c>
      <c r="F120" s="128" t="str">
        <f t="shared" si="9"/>
        <v/>
      </c>
      <c r="G120" s="128" t="str">
        <f t="shared" si="10"/>
        <v/>
      </c>
      <c r="H120" s="128" t="str">
        <f t="shared" si="11"/>
        <v/>
      </c>
    </row>
    <row r="121" spans="1:8" x14ac:dyDescent="0.2">
      <c r="A121" s="114">
        <f>Dieta!A122</f>
        <v>116</v>
      </c>
      <c r="B121" s="115" t="str">
        <f>IF(Dieta!C122&lt;&gt;"",Dieta!C122,"")</f>
        <v/>
      </c>
      <c r="C121" s="128"/>
      <c r="D121" s="128"/>
      <c r="E121" s="128" t="str">
        <f>IF(C121&lt;&gt;0,(C121*B121*0.75)-'Fabbisogno calorico'!$E$11,"")</f>
        <v/>
      </c>
      <c r="F121" s="128" t="str">
        <f t="shared" si="9"/>
        <v/>
      </c>
      <c r="G121" s="128" t="str">
        <f t="shared" si="10"/>
        <v/>
      </c>
      <c r="H121" s="128" t="str">
        <f t="shared" si="11"/>
        <v/>
      </c>
    </row>
    <row r="122" spans="1:8" x14ac:dyDescent="0.2">
      <c r="A122" s="114">
        <f>Dieta!A123</f>
        <v>117</v>
      </c>
      <c r="B122" s="115" t="str">
        <f>IF(Dieta!C123&lt;&gt;"",Dieta!C123,"")</f>
        <v/>
      </c>
      <c r="C122" s="128"/>
      <c r="D122" s="128"/>
      <c r="E122" s="128" t="str">
        <f>IF(C122&lt;&gt;0,(C122*B122*0.75)-'Fabbisogno calorico'!$E$11,"")</f>
        <v/>
      </c>
      <c r="F122" s="128" t="str">
        <f t="shared" si="9"/>
        <v/>
      </c>
      <c r="G122" s="128" t="str">
        <f t="shared" si="10"/>
        <v/>
      </c>
      <c r="H122" s="128" t="str">
        <f t="shared" si="11"/>
        <v/>
      </c>
    </row>
    <row r="123" spans="1:8" x14ac:dyDescent="0.2">
      <c r="A123" s="114">
        <f>Dieta!A124</f>
        <v>118</v>
      </c>
      <c r="B123" s="115" t="str">
        <f>IF(Dieta!C124&lt;&gt;"",Dieta!C124,"")</f>
        <v/>
      </c>
      <c r="C123" s="128"/>
      <c r="D123" s="128"/>
      <c r="E123" s="128" t="str">
        <f>IF(C123&lt;&gt;0,(C123*B123*0.75)-'Fabbisogno calorico'!$E$11,"")</f>
        <v/>
      </c>
      <c r="F123" s="128" t="str">
        <f t="shared" si="9"/>
        <v/>
      </c>
      <c r="G123" s="128" t="str">
        <f t="shared" si="10"/>
        <v/>
      </c>
      <c r="H123" s="128" t="str">
        <f t="shared" si="11"/>
        <v/>
      </c>
    </row>
    <row r="124" spans="1:8" x14ac:dyDescent="0.2">
      <c r="A124" s="114">
        <f>Dieta!A125</f>
        <v>119</v>
      </c>
      <c r="B124" s="115" t="str">
        <f>IF(Dieta!C125&lt;&gt;"",Dieta!C125,"")</f>
        <v/>
      </c>
      <c r="C124" s="128"/>
      <c r="D124" s="128"/>
      <c r="E124" s="128" t="str">
        <f>IF(C124&lt;&gt;0,(C124*B124*0.75)-'Fabbisogno calorico'!$E$11,"")</f>
        <v/>
      </c>
      <c r="F124" s="128" t="str">
        <f t="shared" si="9"/>
        <v/>
      </c>
      <c r="G124" s="128" t="str">
        <f t="shared" si="10"/>
        <v/>
      </c>
      <c r="H124" s="128" t="str">
        <f t="shared" si="11"/>
        <v/>
      </c>
    </row>
    <row r="125" spans="1:8" x14ac:dyDescent="0.2">
      <c r="A125" s="114">
        <f>Dieta!A126</f>
        <v>120</v>
      </c>
      <c r="B125" s="115" t="str">
        <f>IF(Dieta!C126&lt;&gt;"",Dieta!C126,"")</f>
        <v/>
      </c>
      <c r="C125" s="128"/>
      <c r="D125" s="128"/>
      <c r="E125" s="128" t="str">
        <f>IF(C125&lt;&gt;0,(C125*B125*0.75)-'Fabbisogno calorico'!$E$11,"")</f>
        <v/>
      </c>
      <c r="F125" s="128" t="str">
        <f t="shared" si="9"/>
        <v/>
      </c>
      <c r="G125" s="128" t="str">
        <f t="shared" si="10"/>
        <v/>
      </c>
      <c r="H125" s="128" t="str">
        <f t="shared" si="11"/>
        <v/>
      </c>
    </row>
    <row r="126" spans="1:8" x14ac:dyDescent="0.2">
      <c r="A126" s="114">
        <f>Dieta!A127</f>
        <v>121</v>
      </c>
      <c r="B126" s="115" t="str">
        <f>IF(Dieta!C127&lt;&gt;"",Dieta!C127,"")</f>
        <v/>
      </c>
      <c r="C126" s="128"/>
      <c r="D126" s="128"/>
      <c r="E126" s="128" t="str">
        <f>IF(C126&lt;&gt;0,(C126*B126*0.75)-'Fabbisogno calorico'!$E$11,"")</f>
        <v/>
      </c>
      <c r="F126" s="128" t="str">
        <f t="shared" si="9"/>
        <v/>
      </c>
      <c r="G126" s="128" t="str">
        <f t="shared" si="10"/>
        <v/>
      </c>
      <c r="H126" s="128" t="str">
        <f t="shared" si="11"/>
        <v/>
      </c>
    </row>
    <row r="127" spans="1:8" x14ac:dyDescent="0.2">
      <c r="A127" s="114">
        <f>Dieta!A128</f>
        <v>122</v>
      </c>
      <c r="B127" s="115" t="str">
        <f>IF(Dieta!C128&lt;&gt;"",Dieta!C128,"")</f>
        <v/>
      </c>
      <c r="C127" s="128"/>
      <c r="D127" s="128"/>
      <c r="E127" s="128" t="str">
        <f>IF(C127&lt;&gt;0,(C127*B127*0.75)-'Fabbisogno calorico'!$E$11,"")</f>
        <v/>
      </c>
      <c r="F127" s="128" t="str">
        <f t="shared" si="9"/>
        <v/>
      </c>
      <c r="G127" s="128" t="str">
        <f t="shared" si="10"/>
        <v/>
      </c>
      <c r="H127" s="128" t="str">
        <f t="shared" si="11"/>
        <v/>
      </c>
    </row>
    <row r="128" spans="1:8" x14ac:dyDescent="0.2">
      <c r="A128" s="114">
        <f>Dieta!A129</f>
        <v>123</v>
      </c>
      <c r="B128" s="115" t="str">
        <f>IF(Dieta!C129&lt;&gt;"",Dieta!C129,"")</f>
        <v/>
      </c>
      <c r="C128" s="128"/>
      <c r="D128" s="128"/>
      <c r="E128" s="128" t="str">
        <f>IF(C128&lt;&gt;0,(C128*B128*0.75)-'Fabbisogno calorico'!$E$11,"")</f>
        <v/>
      </c>
      <c r="F128" s="128" t="str">
        <f t="shared" si="9"/>
        <v/>
      </c>
      <c r="G128" s="128" t="str">
        <f t="shared" si="10"/>
        <v/>
      </c>
      <c r="H128" s="128" t="str">
        <f t="shared" si="11"/>
        <v/>
      </c>
    </row>
    <row r="129" spans="1:8" x14ac:dyDescent="0.2">
      <c r="A129" s="114">
        <f>Dieta!A130</f>
        <v>124</v>
      </c>
      <c r="B129" s="115" t="str">
        <f>IF(Dieta!C130&lt;&gt;"",Dieta!C130,"")</f>
        <v/>
      </c>
      <c r="C129" s="128"/>
      <c r="D129" s="128"/>
      <c r="E129" s="128" t="str">
        <f>IF(C129&lt;&gt;0,(C129*B129*0.75)-'Fabbisogno calorico'!$E$11,"")</f>
        <v/>
      </c>
      <c r="F129" s="128" t="str">
        <f t="shared" si="9"/>
        <v/>
      </c>
      <c r="G129" s="128" t="str">
        <f t="shared" si="10"/>
        <v/>
      </c>
      <c r="H129" s="128" t="str">
        <f t="shared" si="11"/>
        <v/>
      </c>
    </row>
    <row r="130" spans="1:8" x14ac:dyDescent="0.2">
      <c r="A130" s="114">
        <f>Dieta!A131</f>
        <v>125</v>
      </c>
      <c r="B130" s="115" t="str">
        <f>IF(Dieta!C131&lt;&gt;"",Dieta!C131,"")</f>
        <v/>
      </c>
      <c r="C130" s="128"/>
      <c r="D130" s="128"/>
      <c r="E130" s="128" t="str">
        <f>IF(C130&lt;&gt;0,(C130*B130*0.75)-'Fabbisogno calorico'!$E$11,"")</f>
        <v/>
      </c>
      <c r="F130" s="128" t="str">
        <f t="shared" si="9"/>
        <v/>
      </c>
      <c r="G130" s="128" t="str">
        <f t="shared" si="10"/>
        <v/>
      </c>
      <c r="H130" s="128" t="str">
        <f t="shared" si="11"/>
        <v/>
      </c>
    </row>
    <row r="131" spans="1:8" x14ac:dyDescent="0.2">
      <c r="A131" s="114">
        <f>Dieta!A132</f>
        <v>126</v>
      </c>
      <c r="B131" s="115" t="str">
        <f>IF(Dieta!C132&lt;&gt;"",Dieta!C132,"")</f>
        <v/>
      </c>
      <c r="C131" s="128"/>
      <c r="D131" s="128"/>
      <c r="E131" s="128" t="str">
        <f>IF(C131&lt;&gt;0,(C131*B131*0.75)-'Fabbisogno calorico'!$E$11,"")</f>
        <v/>
      </c>
      <c r="F131" s="128" t="str">
        <f t="shared" si="9"/>
        <v/>
      </c>
      <c r="G131" s="128" t="str">
        <f t="shared" si="10"/>
        <v/>
      </c>
      <c r="H131" s="128" t="str">
        <f t="shared" si="11"/>
        <v/>
      </c>
    </row>
    <row r="132" spans="1:8" x14ac:dyDescent="0.2">
      <c r="A132" s="114">
        <f>Dieta!A133</f>
        <v>127</v>
      </c>
      <c r="B132" s="115" t="str">
        <f>IF(Dieta!C133&lt;&gt;"",Dieta!C133,"")</f>
        <v/>
      </c>
      <c r="C132" s="128"/>
      <c r="D132" s="128"/>
      <c r="E132" s="128" t="str">
        <f>IF(C132&lt;&gt;0,(C132*B132*0.75)-'Fabbisogno calorico'!$E$11,"")</f>
        <v/>
      </c>
      <c r="F132" s="128" t="str">
        <f t="shared" si="9"/>
        <v/>
      </c>
      <c r="G132" s="128" t="str">
        <f t="shared" si="10"/>
        <v/>
      </c>
      <c r="H132" s="128" t="str">
        <f t="shared" si="11"/>
        <v/>
      </c>
    </row>
    <row r="133" spans="1:8" x14ac:dyDescent="0.2">
      <c r="A133" s="114">
        <f>Dieta!A134</f>
        <v>128</v>
      </c>
      <c r="B133" s="115" t="str">
        <f>IF(Dieta!C134&lt;&gt;"",Dieta!C134,"")</f>
        <v/>
      </c>
      <c r="C133" s="128"/>
      <c r="D133" s="128"/>
      <c r="E133" s="128" t="str">
        <f>IF(C133&lt;&gt;0,(C133*B133*0.75)-'Fabbisogno calorico'!$E$11,"")</f>
        <v/>
      </c>
      <c r="F133" s="128" t="str">
        <f t="shared" si="9"/>
        <v/>
      </c>
      <c r="G133" s="128" t="str">
        <f t="shared" si="10"/>
        <v/>
      </c>
      <c r="H133" s="128" t="str">
        <f t="shared" si="11"/>
        <v/>
      </c>
    </row>
    <row r="134" spans="1:8" x14ac:dyDescent="0.2">
      <c r="A134" s="114">
        <f>Dieta!A135</f>
        <v>129</v>
      </c>
      <c r="B134" s="115" t="str">
        <f>IF(Dieta!C135&lt;&gt;"",Dieta!C135,"")</f>
        <v/>
      </c>
      <c r="C134" s="128"/>
      <c r="D134" s="128"/>
      <c r="E134" s="128" t="str">
        <f>IF(C134&lt;&gt;0,(C134*B134*0.75)-'Fabbisogno calorico'!$E$11,"")</f>
        <v/>
      </c>
      <c r="F134" s="128" t="str">
        <f t="shared" si="9"/>
        <v/>
      </c>
      <c r="G134" s="128" t="str">
        <f t="shared" si="10"/>
        <v/>
      </c>
      <c r="H134" s="128" t="str">
        <f t="shared" si="11"/>
        <v/>
      </c>
    </row>
    <row r="135" spans="1:8" x14ac:dyDescent="0.2">
      <c r="A135" s="114">
        <f>Dieta!A136</f>
        <v>130</v>
      </c>
      <c r="B135" s="115" t="str">
        <f>IF(Dieta!C136&lt;&gt;"",Dieta!C136,"")</f>
        <v/>
      </c>
      <c r="C135" s="128"/>
      <c r="D135" s="128"/>
      <c r="E135" s="128" t="str">
        <f>IF(C135&lt;&gt;0,(C135*B135*0.75)-'Fabbisogno calorico'!$E$11,"")</f>
        <v/>
      </c>
      <c r="F135" s="128" t="str">
        <f t="shared" si="9"/>
        <v/>
      </c>
      <c r="G135" s="128" t="str">
        <f t="shared" si="10"/>
        <v/>
      </c>
      <c r="H135" s="128" t="str">
        <f t="shared" si="11"/>
        <v/>
      </c>
    </row>
    <row r="136" spans="1:8" x14ac:dyDescent="0.2">
      <c r="A136" s="114">
        <f>Dieta!A137</f>
        <v>131</v>
      </c>
      <c r="B136" s="115" t="str">
        <f>IF(Dieta!C137&lt;&gt;"",Dieta!C137,"")</f>
        <v/>
      </c>
      <c r="C136" s="128"/>
      <c r="D136" s="128"/>
      <c r="E136" s="128" t="str">
        <f>IF(C136&lt;&gt;0,(C136*B136*0.75)-'Fabbisogno calorico'!$E$11,"")</f>
        <v/>
      </c>
      <c r="F136" s="128" t="str">
        <f t="shared" si="9"/>
        <v/>
      </c>
      <c r="G136" s="128" t="str">
        <f t="shared" si="10"/>
        <v/>
      </c>
      <c r="H136" s="128" t="str">
        <f t="shared" si="11"/>
        <v/>
      </c>
    </row>
    <row r="137" spans="1:8" x14ac:dyDescent="0.2">
      <c r="A137" s="114">
        <f>Dieta!A138</f>
        <v>132</v>
      </c>
      <c r="B137" s="115" t="str">
        <f>IF(Dieta!C138&lt;&gt;"",Dieta!C138,"")</f>
        <v/>
      </c>
      <c r="C137" s="128"/>
      <c r="D137" s="128"/>
      <c r="E137" s="128" t="str">
        <f>IF(C137&lt;&gt;0,(C137*B137*0.75)-'Fabbisogno calorico'!$E$11,"")</f>
        <v/>
      </c>
      <c r="F137" s="128" t="str">
        <f t="shared" si="9"/>
        <v/>
      </c>
      <c r="G137" s="128" t="str">
        <f t="shared" si="10"/>
        <v/>
      </c>
      <c r="H137" s="128" t="str">
        <f t="shared" si="11"/>
        <v/>
      </c>
    </row>
    <row r="138" spans="1:8" x14ac:dyDescent="0.2">
      <c r="A138" s="114">
        <f>Dieta!A139</f>
        <v>133</v>
      </c>
      <c r="B138" s="115" t="str">
        <f>IF(Dieta!C139&lt;&gt;"",Dieta!C139,"")</f>
        <v/>
      </c>
      <c r="C138" s="128"/>
      <c r="D138" s="128"/>
      <c r="E138" s="128" t="str">
        <f>IF(C138&lt;&gt;0,(C138*B138*0.75)-'Fabbisogno calorico'!$E$11,"")</f>
        <v/>
      </c>
      <c r="F138" s="128" t="str">
        <f t="shared" si="9"/>
        <v/>
      </c>
      <c r="G138" s="128" t="str">
        <f t="shared" si="10"/>
        <v/>
      </c>
      <c r="H138" s="128" t="str">
        <f t="shared" si="11"/>
        <v/>
      </c>
    </row>
    <row r="139" spans="1:8" x14ac:dyDescent="0.2">
      <c r="A139" s="114">
        <f>Dieta!A140</f>
        <v>134</v>
      </c>
      <c r="B139" s="115" t="str">
        <f>IF(Dieta!C140&lt;&gt;"",Dieta!C140,"")</f>
        <v/>
      </c>
      <c r="C139" s="128"/>
      <c r="D139" s="128"/>
      <c r="E139" s="128" t="str">
        <f>IF(C139&lt;&gt;0,(C139*B139*0.75)-'Fabbisogno calorico'!$E$11,"")</f>
        <v/>
      </c>
      <c r="F139" s="128" t="str">
        <f t="shared" si="9"/>
        <v/>
      </c>
      <c r="G139" s="128" t="str">
        <f t="shared" si="10"/>
        <v/>
      </c>
      <c r="H139" s="128" t="str">
        <f t="shared" si="11"/>
        <v/>
      </c>
    </row>
    <row r="140" spans="1:8" x14ac:dyDescent="0.2">
      <c r="A140" s="114">
        <f>Dieta!A141</f>
        <v>135</v>
      </c>
      <c r="B140" s="115" t="str">
        <f>IF(Dieta!C141&lt;&gt;"",Dieta!C141,"")</f>
        <v/>
      </c>
      <c r="C140" s="128"/>
      <c r="D140" s="128"/>
      <c r="E140" s="128" t="str">
        <f>IF(C140&lt;&gt;0,(C140*B140*0.75)-'Fabbisogno calorico'!$E$11,"")</f>
        <v/>
      </c>
      <c r="F140" s="128" t="str">
        <f t="shared" si="9"/>
        <v/>
      </c>
      <c r="G140" s="128" t="str">
        <f t="shared" si="10"/>
        <v/>
      </c>
      <c r="H140" s="128" t="str">
        <f t="shared" si="11"/>
        <v/>
      </c>
    </row>
    <row r="141" spans="1:8" x14ac:dyDescent="0.2">
      <c r="A141" s="114">
        <f>Dieta!A142</f>
        <v>136</v>
      </c>
      <c r="B141" s="115" t="str">
        <f>IF(Dieta!C142&lt;&gt;"",Dieta!C142,"")</f>
        <v/>
      </c>
      <c r="C141" s="128"/>
      <c r="D141" s="128"/>
      <c r="E141" s="128" t="str">
        <f>IF(C141&lt;&gt;0,(C141*B141*0.75)-'Fabbisogno calorico'!$E$11,"")</f>
        <v/>
      </c>
      <c r="F141" s="128" t="str">
        <f t="shared" si="9"/>
        <v/>
      </c>
      <c r="G141" s="128" t="str">
        <f t="shared" si="10"/>
        <v/>
      </c>
      <c r="H141" s="128" t="str">
        <f t="shared" si="11"/>
        <v/>
      </c>
    </row>
    <row r="142" spans="1:8" x14ac:dyDescent="0.2">
      <c r="A142" s="114">
        <f>Dieta!A143</f>
        <v>137</v>
      </c>
      <c r="B142" s="115" t="str">
        <f>IF(Dieta!C143&lt;&gt;"",Dieta!C143,"")</f>
        <v/>
      </c>
      <c r="C142" s="128"/>
      <c r="D142" s="128"/>
      <c r="E142" s="128" t="str">
        <f>IF(C142&lt;&gt;0,(C142*B142*0.75)-'Fabbisogno calorico'!$E$11,"")</f>
        <v/>
      </c>
      <c r="F142" s="128" t="str">
        <f t="shared" si="9"/>
        <v/>
      </c>
      <c r="G142" s="128" t="str">
        <f t="shared" si="10"/>
        <v/>
      </c>
      <c r="H142" s="128" t="str">
        <f t="shared" si="11"/>
        <v/>
      </c>
    </row>
    <row r="143" spans="1:8" x14ac:dyDescent="0.2">
      <c r="A143" s="114">
        <f>Dieta!A144</f>
        <v>138</v>
      </c>
      <c r="B143" s="115" t="str">
        <f>IF(Dieta!C144&lt;&gt;"",Dieta!C144,"")</f>
        <v/>
      </c>
      <c r="C143" s="128"/>
      <c r="D143" s="128"/>
      <c r="E143" s="128" t="str">
        <f>IF(C143&lt;&gt;0,(C143*B143*0.75)-'Fabbisogno calorico'!$E$11,"")</f>
        <v/>
      </c>
      <c r="F143" s="128" t="str">
        <f t="shared" si="9"/>
        <v/>
      </c>
      <c r="G143" s="128" t="str">
        <f t="shared" si="10"/>
        <v/>
      </c>
      <c r="H143" s="128" t="str">
        <f t="shared" si="11"/>
        <v/>
      </c>
    </row>
    <row r="144" spans="1:8" x14ac:dyDescent="0.2">
      <c r="A144" s="114">
        <f>Dieta!A145</f>
        <v>139</v>
      </c>
      <c r="B144" s="115" t="str">
        <f>IF(Dieta!C145&lt;&gt;"",Dieta!C145,"")</f>
        <v/>
      </c>
      <c r="C144" s="128"/>
      <c r="D144" s="128"/>
      <c r="E144" s="128" t="str">
        <f>IF(C144&lt;&gt;0,(C144*B144*0.75)-'Fabbisogno calorico'!$E$11,"")</f>
        <v/>
      </c>
      <c r="F144" s="128" t="str">
        <f t="shared" si="9"/>
        <v/>
      </c>
      <c r="G144" s="128" t="str">
        <f t="shared" si="10"/>
        <v/>
      </c>
      <c r="H144" s="128" t="str">
        <f t="shared" si="11"/>
        <v/>
      </c>
    </row>
    <row r="145" spans="1:8" x14ac:dyDescent="0.2">
      <c r="A145" s="114">
        <f>Dieta!A146</f>
        <v>140</v>
      </c>
      <c r="B145" s="115" t="str">
        <f>IF(Dieta!C146&lt;&gt;"",Dieta!C146,"")</f>
        <v/>
      </c>
      <c r="C145" s="128"/>
      <c r="D145" s="128"/>
      <c r="E145" s="128" t="str">
        <f>IF(C145&lt;&gt;0,(C145*B145*0.75)-'Fabbisogno calorico'!$E$11,"")</f>
        <v/>
      </c>
      <c r="F145" s="128" t="str">
        <f t="shared" si="9"/>
        <v/>
      </c>
      <c r="G145" s="128" t="str">
        <f t="shared" si="10"/>
        <v/>
      </c>
      <c r="H145" s="128" t="str">
        <f t="shared" si="11"/>
        <v/>
      </c>
    </row>
    <row r="146" spans="1:8" x14ac:dyDescent="0.2">
      <c r="A146" s="114">
        <f>Dieta!A147</f>
        <v>141</v>
      </c>
      <c r="B146" s="115" t="str">
        <f>IF(Dieta!C147&lt;&gt;"",Dieta!C147,"")</f>
        <v/>
      </c>
      <c r="C146" s="128"/>
      <c r="D146" s="128"/>
      <c r="E146" s="128" t="str">
        <f>IF(C146&lt;&gt;0,(C146*B146*0.75)-'Fabbisogno calorico'!$E$11,"")</f>
        <v/>
      </c>
      <c r="F146" s="128" t="str">
        <f t="shared" si="9"/>
        <v/>
      </c>
      <c r="G146" s="128" t="str">
        <f t="shared" si="10"/>
        <v/>
      </c>
      <c r="H146" s="128" t="str">
        <f t="shared" si="11"/>
        <v/>
      </c>
    </row>
    <row r="147" spans="1:8" x14ac:dyDescent="0.2">
      <c r="A147" s="114">
        <f>Dieta!A148</f>
        <v>142</v>
      </c>
      <c r="B147" s="115" t="str">
        <f>IF(Dieta!C148&lt;&gt;"",Dieta!C148,"")</f>
        <v/>
      </c>
      <c r="C147" s="128"/>
      <c r="D147" s="128"/>
      <c r="E147" s="128" t="str">
        <f>IF(C147&lt;&gt;0,(C147*B147*0.75)-'Fabbisogno calorico'!$E$11,"")</f>
        <v/>
      </c>
      <c r="F147" s="128" t="str">
        <f t="shared" si="9"/>
        <v/>
      </c>
      <c r="G147" s="128" t="str">
        <f t="shared" si="10"/>
        <v/>
      </c>
      <c r="H147" s="128" t="str">
        <f t="shared" si="11"/>
        <v/>
      </c>
    </row>
    <row r="148" spans="1:8" x14ac:dyDescent="0.2">
      <c r="A148" s="114">
        <f>Dieta!A149</f>
        <v>143</v>
      </c>
      <c r="B148" s="115" t="str">
        <f>IF(Dieta!C149&lt;&gt;"",Dieta!C149,"")</f>
        <v/>
      </c>
      <c r="C148" s="128"/>
      <c r="D148" s="128"/>
      <c r="E148" s="128" t="str">
        <f>IF(C148&lt;&gt;0,(C148*B148*0.75)-'Fabbisogno calorico'!$E$11,"")</f>
        <v/>
      </c>
      <c r="F148" s="128" t="str">
        <f t="shared" ref="F148:F179" si="12">IF(E148&lt;&gt;"",E148*1.25,"")</f>
        <v/>
      </c>
      <c r="G148" s="128" t="str">
        <f t="shared" ref="G148:G180" si="13">IF(C148&lt;&gt;"",C148*B148/35,"")</f>
        <v/>
      </c>
      <c r="H148" s="128" t="str">
        <f t="shared" ref="H148:H179" si="14">IF(G148&lt;&gt;"",G148*1.25,"")</f>
        <v/>
      </c>
    </row>
    <row r="149" spans="1:8" x14ac:dyDescent="0.2">
      <c r="A149" s="114">
        <f>Dieta!A150</f>
        <v>144</v>
      </c>
      <c r="B149" s="115" t="str">
        <f>IF(Dieta!C150&lt;&gt;"",Dieta!C150,"")</f>
        <v/>
      </c>
      <c r="C149" s="128"/>
      <c r="D149" s="128"/>
      <c r="E149" s="128" t="str">
        <f>IF(C149&lt;&gt;0,(C149*B149*0.75)-'Fabbisogno calorico'!$E$11,"")</f>
        <v/>
      </c>
      <c r="F149" s="128" t="str">
        <f t="shared" si="12"/>
        <v/>
      </c>
      <c r="G149" s="128" t="str">
        <f t="shared" si="13"/>
        <v/>
      </c>
      <c r="H149" s="128" t="str">
        <f t="shared" si="14"/>
        <v/>
      </c>
    </row>
    <row r="150" spans="1:8" x14ac:dyDescent="0.2">
      <c r="A150" s="114">
        <f>Dieta!A151</f>
        <v>145</v>
      </c>
      <c r="B150" s="115" t="str">
        <f>IF(Dieta!C151&lt;&gt;"",Dieta!C151,"")</f>
        <v/>
      </c>
      <c r="C150" s="128"/>
      <c r="D150" s="128"/>
      <c r="E150" s="128" t="str">
        <f>IF(C150&lt;&gt;0,(C150*B150*0.75)-'Fabbisogno calorico'!$E$11,"")</f>
        <v/>
      </c>
      <c r="F150" s="128" t="str">
        <f t="shared" si="12"/>
        <v/>
      </c>
      <c r="G150" s="128" t="str">
        <f t="shared" si="13"/>
        <v/>
      </c>
      <c r="H150" s="128" t="str">
        <f t="shared" si="14"/>
        <v/>
      </c>
    </row>
    <row r="151" spans="1:8" x14ac:dyDescent="0.2">
      <c r="A151" s="114">
        <f>Dieta!A152</f>
        <v>146</v>
      </c>
      <c r="B151" s="115" t="str">
        <f>IF(Dieta!C152&lt;&gt;"",Dieta!C152,"")</f>
        <v/>
      </c>
      <c r="C151" s="128"/>
      <c r="D151" s="128"/>
      <c r="E151" s="128" t="str">
        <f>IF(C151&lt;&gt;0,(C151*B151*0.75)-'Fabbisogno calorico'!$E$11,"")</f>
        <v/>
      </c>
      <c r="F151" s="128" t="str">
        <f t="shared" si="12"/>
        <v/>
      </c>
      <c r="G151" s="128" t="str">
        <f t="shared" si="13"/>
        <v/>
      </c>
      <c r="H151" s="128" t="str">
        <f t="shared" si="14"/>
        <v/>
      </c>
    </row>
    <row r="152" spans="1:8" x14ac:dyDescent="0.2">
      <c r="A152" s="114">
        <f>Dieta!A153</f>
        <v>147</v>
      </c>
      <c r="B152" s="115" t="str">
        <f>IF(Dieta!C153&lt;&gt;"",Dieta!C153,"")</f>
        <v/>
      </c>
      <c r="C152" s="128"/>
      <c r="D152" s="128"/>
      <c r="E152" s="128" t="str">
        <f>IF(C152&lt;&gt;0,(C152*B152*0.75)-'Fabbisogno calorico'!$E$11,"")</f>
        <v/>
      </c>
      <c r="F152" s="128" t="str">
        <f t="shared" si="12"/>
        <v/>
      </c>
      <c r="G152" s="128" t="str">
        <f t="shared" si="13"/>
        <v/>
      </c>
      <c r="H152" s="128" t="str">
        <f t="shared" si="14"/>
        <v/>
      </c>
    </row>
    <row r="153" spans="1:8" x14ac:dyDescent="0.2">
      <c r="A153" s="114">
        <f>Dieta!A154</f>
        <v>148</v>
      </c>
      <c r="B153" s="115" t="str">
        <f>IF(Dieta!C154&lt;&gt;"",Dieta!C154,"")</f>
        <v/>
      </c>
      <c r="C153" s="128"/>
      <c r="D153" s="128"/>
      <c r="E153" s="128" t="str">
        <f>IF(C153&lt;&gt;0,(C153*B153*0.75)-'Fabbisogno calorico'!$E$11,"")</f>
        <v/>
      </c>
      <c r="F153" s="128" t="str">
        <f t="shared" si="12"/>
        <v/>
      </c>
      <c r="G153" s="128" t="str">
        <f t="shared" si="13"/>
        <v/>
      </c>
      <c r="H153" s="128" t="str">
        <f t="shared" si="14"/>
        <v/>
      </c>
    </row>
    <row r="154" spans="1:8" x14ac:dyDescent="0.2">
      <c r="A154" s="114">
        <f>Dieta!A155</f>
        <v>149</v>
      </c>
      <c r="B154" s="115" t="str">
        <f>IF(Dieta!C155&lt;&gt;"",Dieta!C155,"")</f>
        <v/>
      </c>
      <c r="C154" s="128"/>
      <c r="D154" s="128"/>
      <c r="E154" s="128" t="str">
        <f>IF(C154&lt;&gt;0,(C154*B154*0.75)-'Fabbisogno calorico'!$E$11,"")</f>
        <v/>
      </c>
      <c r="F154" s="128" t="str">
        <f t="shared" si="12"/>
        <v/>
      </c>
      <c r="G154" s="128" t="str">
        <f t="shared" si="13"/>
        <v/>
      </c>
      <c r="H154" s="128" t="str">
        <f t="shared" si="14"/>
        <v/>
      </c>
    </row>
    <row r="155" spans="1:8" x14ac:dyDescent="0.2">
      <c r="A155" s="114">
        <f>Dieta!A156</f>
        <v>150</v>
      </c>
      <c r="B155" s="115" t="str">
        <f>IF(Dieta!C156&lt;&gt;"",Dieta!C156,"")</f>
        <v/>
      </c>
      <c r="C155" s="128"/>
      <c r="D155" s="128"/>
      <c r="E155" s="128" t="str">
        <f>IF(C155&lt;&gt;0,(C155*B155*0.75)-'Fabbisogno calorico'!$E$11,"")</f>
        <v/>
      </c>
      <c r="F155" s="128" t="str">
        <f t="shared" si="12"/>
        <v/>
      </c>
      <c r="G155" s="128" t="str">
        <f t="shared" si="13"/>
        <v/>
      </c>
      <c r="H155" s="128" t="str">
        <f t="shared" si="14"/>
        <v/>
      </c>
    </row>
    <row r="156" spans="1:8" x14ac:dyDescent="0.2">
      <c r="A156" s="114">
        <f>Dieta!A157</f>
        <v>151</v>
      </c>
      <c r="B156" s="115" t="str">
        <f>IF(Dieta!C157&lt;&gt;"",Dieta!C157,"")</f>
        <v/>
      </c>
      <c r="C156" s="128"/>
      <c r="D156" s="128"/>
      <c r="E156" s="128" t="str">
        <f>IF(C156&lt;&gt;0,(C156*B156*0.75)-'Fabbisogno calorico'!$E$11,"")</f>
        <v/>
      </c>
      <c r="F156" s="128" t="str">
        <f t="shared" si="12"/>
        <v/>
      </c>
      <c r="G156" s="128" t="str">
        <f t="shared" si="13"/>
        <v/>
      </c>
      <c r="H156" s="128" t="str">
        <f t="shared" si="14"/>
        <v/>
      </c>
    </row>
    <row r="157" spans="1:8" x14ac:dyDescent="0.2">
      <c r="A157" s="114">
        <f>Dieta!A158</f>
        <v>152</v>
      </c>
      <c r="B157" s="115" t="str">
        <f>IF(Dieta!C158&lt;&gt;"",Dieta!C158,"")</f>
        <v/>
      </c>
      <c r="C157" s="128"/>
      <c r="D157" s="128"/>
      <c r="E157" s="128" t="str">
        <f>IF(C157&lt;&gt;0,(C157*B157*0.75)-'Fabbisogno calorico'!$E$11,"")</f>
        <v/>
      </c>
      <c r="F157" s="128" t="str">
        <f t="shared" si="12"/>
        <v/>
      </c>
      <c r="G157" s="128" t="str">
        <f t="shared" si="13"/>
        <v/>
      </c>
      <c r="H157" s="128" t="str">
        <f t="shared" si="14"/>
        <v/>
      </c>
    </row>
    <row r="158" spans="1:8" x14ac:dyDescent="0.2">
      <c r="A158" s="114">
        <f>Dieta!A159</f>
        <v>153</v>
      </c>
      <c r="B158" s="115" t="str">
        <f>IF(Dieta!C159&lt;&gt;"",Dieta!C159,"")</f>
        <v/>
      </c>
      <c r="C158" s="128"/>
      <c r="D158" s="128"/>
      <c r="E158" s="128" t="str">
        <f>IF(C158&lt;&gt;0,(C158*B158*0.75)-'Fabbisogno calorico'!$E$11,"")</f>
        <v/>
      </c>
      <c r="F158" s="128" t="str">
        <f t="shared" si="12"/>
        <v/>
      </c>
      <c r="G158" s="128" t="str">
        <f t="shared" si="13"/>
        <v/>
      </c>
      <c r="H158" s="128" t="str">
        <f t="shared" si="14"/>
        <v/>
      </c>
    </row>
    <row r="159" spans="1:8" x14ac:dyDescent="0.2">
      <c r="A159" s="114">
        <f>Dieta!A160</f>
        <v>154</v>
      </c>
      <c r="B159" s="115" t="str">
        <f>IF(Dieta!C160&lt;&gt;"",Dieta!C160,"")</f>
        <v/>
      </c>
      <c r="C159" s="128"/>
      <c r="D159" s="128"/>
      <c r="E159" s="128" t="str">
        <f>IF(C159&lt;&gt;0,(C159*B159*0.75)-'Fabbisogno calorico'!$E$11,"")</f>
        <v/>
      </c>
      <c r="F159" s="128" t="str">
        <f t="shared" si="12"/>
        <v/>
      </c>
      <c r="G159" s="128" t="str">
        <f t="shared" si="13"/>
        <v/>
      </c>
      <c r="H159" s="128" t="str">
        <f t="shared" si="14"/>
        <v/>
      </c>
    </row>
    <row r="160" spans="1:8" x14ac:dyDescent="0.2">
      <c r="A160" s="114">
        <f>Dieta!A161</f>
        <v>155</v>
      </c>
      <c r="B160" s="115" t="str">
        <f>IF(Dieta!C161&lt;&gt;"",Dieta!C161,"")</f>
        <v/>
      </c>
      <c r="C160" s="128"/>
      <c r="D160" s="128"/>
      <c r="E160" s="128" t="str">
        <f>IF(C160&lt;&gt;0,(C160*B160*0.75)-'Fabbisogno calorico'!$E$11,"")</f>
        <v/>
      </c>
      <c r="F160" s="128" t="str">
        <f t="shared" si="12"/>
        <v/>
      </c>
      <c r="G160" s="128" t="str">
        <f t="shared" si="13"/>
        <v/>
      </c>
      <c r="H160" s="128" t="str">
        <f t="shared" si="14"/>
        <v/>
      </c>
    </row>
    <row r="161" spans="1:8" x14ac:dyDescent="0.2">
      <c r="A161" s="114">
        <f>Dieta!A162</f>
        <v>156</v>
      </c>
      <c r="B161" s="115" t="str">
        <f>IF(Dieta!C162&lt;&gt;"",Dieta!C162,"")</f>
        <v/>
      </c>
      <c r="C161" s="128"/>
      <c r="D161" s="128"/>
      <c r="E161" s="128" t="str">
        <f>IF(C161&lt;&gt;0,(C161*B161*0.75)-'Fabbisogno calorico'!$E$11,"")</f>
        <v/>
      </c>
      <c r="F161" s="128" t="str">
        <f t="shared" si="12"/>
        <v/>
      </c>
      <c r="G161" s="128" t="str">
        <f t="shared" si="13"/>
        <v/>
      </c>
      <c r="H161" s="128" t="str">
        <f t="shared" si="14"/>
        <v/>
      </c>
    </row>
    <row r="162" spans="1:8" x14ac:dyDescent="0.2">
      <c r="A162" s="114">
        <f>Dieta!A163</f>
        <v>157</v>
      </c>
      <c r="B162" s="115" t="str">
        <f>IF(Dieta!C163&lt;&gt;"",Dieta!C163,"")</f>
        <v/>
      </c>
      <c r="C162" s="128"/>
      <c r="D162" s="128"/>
      <c r="E162" s="128" t="str">
        <f>IF(C162&lt;&gt;0,(C162*B162*0.75)-'Fabbisogno calorico'!$E$11,"")</f>
        <v/>
      </c>
      <c r="F162" s="128" t="str">
        <f t="shared" si="12"/>
        <v/>
      </c>
      <c r="G162" s="128" t="str">
        <f t="shared" si="13"/>
        <v/>
      </c>
      <c r="H162" s="128" t="str">
        <f t="shared" si="14"/>
        <v/>
      </c>
    </row>
    <row r="163" spans="1:8" x14ac:dyDescent="0.2">
      <c r="A163" s="114">
        <f>Dieta!A164</f>
        <v>158</v>
      </c>
      <c r="B163" s="115" t="str">
        <f>IF(Dieta!C164&lt;&gt;"",Dieta!C164,"")</f>
        <v/>
      </c>
      <c r="C163" s="128"/>
      <c r="D163" s="128"/>
      <c r="E163" s="128" t="str">
        <f>IF(C163&lt;&gt;0,(C163*B163*0.75)-'Fabbisogno calorico'!$E$11,"")</f>
        <v/>
      </c>
      <c r="F163" s="128" t="str">
        <f t="shared" si="12"/>
        <v/>
      </c>
      <c r="G163" s="128" t="str">
        <f t="shared" si="13"/>
        <v/>
      </c>
      <c r="H163" s="128" t="str">
        <f t="shared" si="14"/>
        <v/>
      </c>
    </row>
    <row r="164" spans="1:8" x14ac:dyDescent="0.2">
      <c r="A164" s="114">
        <f>Dieta!A165</f>
        <v>159</v>
      </c>
      <c r="B164" s="115" t="str">
        <f>IF(Dieta!C165&lt;&gt;"",Dieta!C165,"")</f>
        <v/>
      </c>
      <c r="C164" s="128"/>
      <c r="D164" s="128"/>
      <c r="E164" s="128" t="str">
        <f>IF(C164&lt;&gt;0,(C164*B164*0.75)-'Fabbisogno calorico'!$E$11,"")</f>
        <v/>
      </c>
      <c r="F164" s="128" t="str">
        <f t="shared" si="12"/>
        <v/>
      </c>
      <c r="G164" s="128" t="str">
        <f t="shared" si="13"/>
        <v/>
      </c>
      <c r="H164" s="128" t="str">
        <f t="shared" si="14"/>
        <v/>
      </c>
    </row>
    <row r="165" spans="1:8" x14ac:dyDescent="0.2">
      <c r="A165" s="114">
        <f>Dieta!A166</f>
        <v>160</v>
      </c>
      <c r="B165" s="115" t="str">
        <f>IF(Dieta!C166&lt;&gt;"",Dieta!C166,"")</f>
        <v/>
      </c>
      <c r="C165" s="128"/>
      <c r="D165" s="128"/>
      <c r="E165" s="128" t="str">
        <f>IF(C165&lt;&gt;0,(C165*B165*0.75)-'Fabbisogno calorico'!$E$11,"")</f>
        <v/>
      </c>
      <c r="F165" s="128" t="str">
        <f t="shared" si="12"/>
        <v/>
      </c>
      <c r="G165" s="128" t="str">
        <f t="shared" si="13"/>
        <v/>
      </c>
      <c r="H165" s="128" t="str">
        <f t="shared" si="14"/>
        <v/>
      </c>
    </row>
    <row r="166" spans="1:8" x14ac:dyDescent="0.2">
      <c r="A166" s="114">
        <f>Dieta!A167</f>
        <v>161</v>
      </c>
      <c r="B166" s="115" t="str">
        <f>IF(Dieta!C167&lt;&gt;"",Dieta!C167,"")</f>
        <v/>
      </c>
      <c r="C166" s="128"/>
      <c r="D166" s="128"/>
      <c r="E166" s="128" t="str">
        <f>IF(C166&lt;&gt;0,(C166*B166*0.75)-'Fabbisogno calorico'!$E$11,"")</f>
        <v/>
      </c>
      <c r="F166" s="128" t="str">
        <f t="shared" si="12"/>
        <v/>
      </c>
      <c r="G166" s="128" t="str">
        <f t="shared" si="13"/>
        <v/>
      </c>
      <c r="H166" s="128" t="str">
        <f t="shared" si="14"/>
        <v/>
      </c>
    </row>
    <row r="167" spans="1:8" x14ac:dyDescent="0.2">
      <c r="A167" s="114">
        <f>Dieta!A168</f>
        <v>162</v>
      </c>
      <c r="B167" s="115" t="str">
        <f>IF(Dieta!C168&lt;&gt;"",Dieta!C168,"")</f>
        <v/>
      </c>
      <c r="C167" s="128"/>
      <c r="D167" s="128"/>
      <c r="E167" s="128" t="str">
        <f>IF(C167&lt;&gt;0,(C167*B167*0.75)-'Fabbisogno calorico'!$E$11,"")</f>
        <v/>
      </c>
      <c r="F167" s="128" t="str">
        <f t="shared" si="12"/>
        <v/>
      </c>
      <c r="G167" s="128" t="str">
        <f t="shared" si="13"/>
        <v/>
      </c>
      <c r="H167" s="128" t="str">
        <f t="shared" si="14"/>
        <v/>
      </c>
    </row>
    <row r="168" spans="1:8" x14ac:dyDescent="0.2">
      <c r="A168" s="114">
        <f>Dieta!A169</f>
        <v>163</v>
      </c>
      <c r="B168" s="115" t="str">
        <f>IF(Dieta!C169&lt;&gt;"",Dieta!C169,"")</f>
        <v/>
      </c>
      <c r="C168" s="128"/>
      <c r="D168" s="128"/>
      <c r="E168" s="128" t="str">
        <f>IF(C168&lt;&gt;0,(C168*B168*0.75)-'Fabbisogno calorico'!$E$11,"")</f>
        <v/>
      </c>
      <c r="F168" s="128" t="str">
        <f t="shared" si="12"/>
        <v/>
      </c>
      <c r="G168" s="128" t="str">
        <f t="shared" si="13"/>
        <v/>
      </c>
      <c r="H168" s="128" t="str">
        <f t="shared" si="14"/>
        <v/>
      </c>
    </row>
    <row r="169" spans="1:8" x14ac:dyDescent="0.2">
      <c r="A169" s="114">
        <f>Dieta!A170</f>
        <v>164</v>
      </c>
      <c r="B169" s="115" t="str">
        <f>IF(Dieta!C170&lt;&gt;"",Dieta!C170,"")</f>
        <v/>
      </c>
      <c r="C169" s="128"/>
      <c r="D169" s="128"/>
      <c r="E169" s="128" t="str">
        <f>IF(C169&lt;&gt;0,(C169*B169*0.75)-'Fabbisogno calorico'!$E$11,"")</f>
        <v/>
      </c>
      <c r="F169" s="128" t="str">
        <f t="shared" si="12"/>
        <v/>
      </c>
      <c r="G169" s="128" t="str">
        <f t="shared" si="13"/>
        <v/>
      </c>
      <c r="H169" s="128" t="str">
        <f t="shared" si="14"/>
        <v/>
      </c>
    </row>
    <row r="170" spans="1:8" x14ac:dyDescent="0.2">
      <c r="A170" s="114">
        <f>Dieta!A171</f>
        <v>165</v>
      </c>
      <c r="B170" s="115" t="str">
        <f>IF(Dieta!C171&lt;&gt;"",Dieta!C171,"")</f>
        <v/>
      </c>
      <c r="C170" s="128"/>
      <c r="D170" s="128"/>
      <c r="E170" s="128" t="str">
        <f>IF(C170&lt;&gt;0,(C170*B170*0.75)-'Fabbisogno calorico'!$E$11,"")</f>
        <v/>
      </c>
      <c r="F170" s="128" t="str">
        <f t="shared" si="12"/>
        <v/>
      </c>
      <c r="G170" s="128" t="str">
        <f t="shared" si="13"/>
        <v/>
      </c>
      <c r="H170" s="128" t="str">
        <f t="shared" si="14"/>
        <v/>
      </c>
    </row>
    <row r="171" spans="1:8" x14ac:dyDescent="0.2">
      <c r="A171" s="114">
        <f>Dieta!A172</f>
        <v>166</v>
      </c>
      <c r="B171" s="115" t="str">
        <f>IF(Dieta!C172&lt;&gt;"",Dieta!C172,"")</f>
        <v/>
      </c>
      <c r="C171" s="128"/>
      <c r="D171" s="128"/>
      <c r="E171" s="128" t="str">
        <f>IF(C171&lt;&gt;0,(C171*B171*0.75)-'Fabbisogno calorico'!$E$11,"")</f>
        <v/>
      </c>
      <c r="F171" s="128" t="str">
        <f t="shared" si="12"/>
        <v/>
      </c>
      <c r="G171" s="128" t="str">
        <f t="shared" si="13"/>
        <v/>
      </c>
      <c r="H171" s="128" t="str">
        <f t="shared" si="14"/>
        <v/>
      </c>
    </row>
    <row r="172" spans="1:8" x14ac:dyDescent="0.2">
      <c r="A172" s="114">
        <f>Dieta!A173</f>
        <v>167</v>
      </c>
      <c r="B172" s="115" t="str">
        <f>IF(Dieta!C173&lt;&gt;"",Dieta!C173,"")</f>
        <v/>
      </c>
      <c r="C172" s="128"/>
      <c r="D172" s="128"/>
      <c r="E172" s="128" t="str">
        <f>IF(C172&lt;&gt;0,(C172*B172*0.75)-'Fabbisogno calorico'!$E$11,"")</f>
        <v/>
      </c>
      <c r="F172" s="128" t="str">
        <f t="shared" si="12"/>
        <v/>
      </c>
      <c r="G172" s="128" t="str">
        <f t="shared" si="13"/>
        <v/>
      </c>
      <c r="H172" s="128" t="str">
        <f t="shared" si="14"/>
        <v/>
      </c>
    </row>
    <row r="173" spans="1:8" x14ac:dyDescent="0.2">
      <c r="A173" s="114">
        <f>Dieta!A174</f>
        <v>168</v>
      </c>
      <c r="B173" s="115" t="str">
        <f>IF(Dieta!C174&lt;&gt;"",Dieta!C174,"")</f>
        <v/>
      </c>
      <c r="C173" s="128"/>
      <c r="D173" s="128"/>
      <c r="E173" s="128" t="str">
        <f>IF(C173&lt;&gt;0,(C173*B173*0.75)-'Fabbisogno calorico'!$E$11,"")</f>
        <v/>
      </c>
      <c r="F173" s="128" t="str">
        <f t="shared" si="12"/>
        <v/>
      </c>
      <c r="G173" s="128" t="str">
        <f t="shared" si="13"/>
        <v/>
      </c>
      <c r="H173" s="128" t="str">
        <f t="shared" si="14"/>
        <v/>
      </c>
    </row>
    <row r="174" spans="1:8" x14ac:dyDescent="0.2">
      <c r="A174" s="114">
        <f>Dieta!A175</f>
        <v>169</v>
      </c>
      <c r="B174" s="115" t="str">
        <f>IF(Dieta!C175&lt;&gt;"",Dieta!C175,"")</f>
        <v/>
      </c>
      <c r="C174" s="128"/>
      <c r="D174" s="128"/>
      <c r="E174" s="128" t="str">
        <f>IF(C174&lt;&gt;0,(C174*B174*0.75)-'Fabbisogno calorico'!$E$11,"")</f>
        <v/>
      </c>
      <c r="F174" s="128" t="str">
        <f t="shared" si="12"/>
        <v/>
      </c>
      <c r="G174" s="128" t="str">
        <f t="shared" si="13"/>
        <v/>
      </c>
      <c r="H174" s="128" t="str">
        <f t="shared" si="14"/>
        <v/>
      </c>
    </row>
    <row r="175" spans="1:8" x14ac:dyDescent="0.2">
      <c r="A175" s="114">
        <f>Dieta!A176</f>
        <v>170</v>
      </c>
      <c r="B175" s="115" t="str">
        <f>IF(Dieta!C176&lt;&gt;"",Dieta!C176,"")</f>
        <v/>
      </c>
      <c r="C175" s="128"/>
      <c r="D175" s="128"/>
      <c r="E175" s="128" t="str">
        <f>IF(C175&lt;&gt;0,(C175*B175*0.75)-'Fabbisogno calorico'!$E$11,"")</f>
        <v/>
      </c>
      <c r="F175" s="128" t="str">
        <f t="shared" si="12"/>
        <v/>
      </c>
      <c r="G175" s="128" t="str">
        <f t="shared" si="13"/>
        <v/>
      </c>
      <c r="H175" s="128" t="str">
        <f t="shared" si="14"/>
        <v/>
      </c>
    </row>
    <row r="176" spans="1:8" x14ac:dyDescent="0.2">
      <c r="A176" s="114">
        <f>Dieta!A177</f>
        <v>171</v>
      </c>
      <c r="B176" s="115" t="str">
        <f>IF(Dieta!C177&lt;&gt;"",Dieta!C177,"")</f>
        <v/>
      </c>
      <c r="C176" s="128"/>
      <c r="D176" s="128"/>
      <c r="E176" s="128" t="str">
        <f>IF(C176&lt;&gt;0,(C176*B176*0.75)-'Fabbisogno calorico'!$E$11,"")</f>
        <v/>
      </c>
      <c r="F176" s="128" t="str">
        <f t="shared" si="12"/>
        <v/>
      </c>
      <c r="G176" s="128" t="str">
        <f t="shared" si="13"/>
        <v/>
      </c>
      <c r="H176" s="128" t="str">
        <f t="shared" si="14"/>
        <v/>
      </c>
    </row>
    <row r="177" spans="1:8" x14ac:dyDescent="0.2">
      <c r="A177" s="114">
        <f>Dieta!A178</f>
        <v>172</v>
      </c>
      <c r="B177" s="115" t="str">
        <f>IF(Dieta!C178&lt;&gt;"",Dieta!C178,"")</f>
        <v/>
      </c>
      <c r="C177" s="128"/>
      <c r="D177" s="128"/>
      <c r="E177" s="128" t="str">
        <f>IF(C177&lt;&gt;0,(C177*B177*0.75)-'Fabbisogno calorico'!$E$11,"")</f>
        <v/>
      </c>
      <c r="F177" s="128" t="str">
        <f t="shared" si="12"/>
        <v/>
      </c>
      <c r="G177" s="128" t="str">
        <f t="shared" si="13"/>
        <v/>
      </c>
      <c r="H177" s="128" t="str">
        <f t="shared" si="14"/>
        <v/>
      </c>
    </row>
    <row r="178" spans="1:8" x14ac:dyDescent="0.2">
      <c r="A178" s="114">
        <f>Dieta!A179</f>
        <v>173</v>
      </c>
      <c r="B178" s="115" t="str">
        <f>IF(Dieta!C179&lt;&gt;"",Dieta!C179,"")</f>
        <v/>
      </c>
      <c r="C178" s="128"/>
      <c r="D178" s="128"/>
      <c r="E178" s="128" t="str">
        <f>IF(C178&lt;&gt;0,(C178*B178*0.75)-'Fabbisogno calorico'!$E$11,"")</f>
        <v/>
      </c>
      <c r="F178" s="128" t="str">
        <f t="shared" si="12"/>
        <v/>
      </c>
      <c r="G178" s="128" t="str">
        <f t="shared" si="13"/>
        <v/>
      </c>
      <c r="H178" s="128" t="str">
        <f t="shared" si="14"/>
        <v/>
      </c>
    </row>
    <row r="179" spans="1:8" x14ac:dyDescent="0.2">
      <c r="A179" s="114">
        <f>Dieta!A180</f>
        <v>174</v>
      </c>
      <c r="B179" s="115" t="str">
        <f>IF(Dieta!C180&lt;&gt;"",Dieta!C180,"")</f>
        <v/>
      </c>
      <c r="C179" s="128"/>
      <c r="D179" s="128"/>
      <c r="E179" s="128" t="str">
        <f>IF(C179&lt;&gt;0,(C179*B179*0.75)-'Fabbisogno calorico'!$E$11,"")</f>
        <v/>
      </c>
      <c r="F179" s="128" t="str">
        <f t="shared" si="12"/>
        <v/>
      </c>
      <c r="G179" s="128" t="str">
        <f t="shared" si="13"/>
        <v/>
      </c>
      <c r="H179" s="128" t="str">
        <f t="shared" si="14"/>
        <v/>
      </c>
    </row>
    <row r="180" spans="1:8" x14ac:dyDescent="0.2">
      <c r="A180" s="114">
        <f>Dieta!A181</f>
        <v>0</v>
      </c>
      <c r="B180" s="115" t="str">
        <f>IF(Dieta!C181&lt;&gt;"",Dieta!C181,"")</f>
        <v/>
      </c>
      <c r="C180" s="128"/>
      <c r="D180" s="128"/>
      <c r="E180" s="128" t="str">
        <f>IF(C180&lt;&gt;0,(C180*B180*0.75)-'Fabbisogno calorico'!$E$11,"")</f>
        <v/>
      </c>
      <c r="F180" s="128" t="str">
        <f t="shared" ref="F180:F211" si="15">IF(E180&lt;&gt;"",E180*1.25,"")</f>
        <v/>
      </c>
      <c r="G180" s="128" t="str">
        <f t="shared" si="13"/>
        <v/>
      </c>
      <c r="H180" s="128" t="str">
        <f t="shared" ref="H180:H211" si="16">IF(G180&lt;&gt;"",G180*1.25,"")</f>
        <v/>
      </c>
    </row>
  </sheetData>
  <sheetProtection selectLockedCells="1" selectUnlockedCells="1"/>
  <mergeCells count="8">
    <mergeCell ref="M1:M2"/>
    <mergeCell ref="O1:O2"/>
    <mergeCell ref="E1:F1"/>
    <mergeCell ref="G1:H1"/>
    <mergeCell ref="I1:I2"/>
    <mergeCell ref="J1:J2"/>
    <mergeCell ref="K1:K2"/>
    <mergeCell ref="L1:L2"/>
  </mergeCells>
  <conditionalFormatting sqref="A1:A1048576">
    <cfRule type="cellIs" dxfId="0" priority="1" stopIfTrue="1" operator="equal">
      <formula>TODAY()</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2"/>
  <sheetViews>
    <sheetView zoomScale="120" zoomScaleNormal="120" workbookViewId="0">
      <pane ySplit="3" topLeftCell="A4" activePane="bottomLeft" state="frozen"/>
      <selection pane="bottomLeft" activeCell="A4" sqref="A4"/>
    </sheetView>
  </sheetViews>
  <sheetFormatPr defaultColWidth="11.5703125" defaultRowHeight="12.75" x14ac:dyDescent="0.2"/>
  <cols>
    <col min="1" max="1" width="20.28515625" style="131" customWidth="1"/>
    <col min="2" max="2" width="6.42578125" style="132" customWidth="1"/>
    <col min="3" max="6" width="5.140625" style="130" customWidth="1"/>
    <col min="7" max="7" width="29" style="51" customWidth="1"/>
    <col min="8" max="8" width="4.5703125" style="116" customWidth="1"/>
    <col min="9" max="9" width="11" style="116" customWidth="1"/>
    <col min="10" max="10" width="9.7109375" style="116" customWidth="1"/>
    <col min="11" max="11" width="9.85546875" style="116" customWidth="1"/>
    <col min="12" max="12" width="10.28515625" style="116" customWidth="1"/>
    <col min="13" max="13" width="10.28515625" style="51" customWidth="1"/>
    <col min="14" max="14" width="12.7109375" style="51" customWidth="1"/>
    <col min="15" max="15" width="13.28515625" style="51" customWidth="1"/>
    <col min="16" max="16384" width="11.5703125" style="51"/>
  </cols>
  <sheetData>
    <row r="1" spans="1:17" x14ac:dyDescent="0.2">
      <c r="A1" s="133"/>
      <c r="C1" s="231" t="s">
        <v>173</v>
      </c>
      <c r="D1" s="231"/>
      <c r="E1" s="231"/>
      <c r="F1" s="231"/>
      <c r="G1" s="231"/>
      <c r="H1"/>
      <c r="I1"/>
      <c r="J1"/>
      <c r="K1"/>
      <c r="L1"/>
      <c r="M1"/>
      <c r="N1"/>
      <c r="O1"/>
      <c r="P1"/>
      <c r="Q1"/>
    </row>
    <row r="2" spans="1:17" x14ac:dyDescent="0.2">
      <c r="A2" s="135" t="s">
        <v>40</v>
      </c>
      <c r="B2" s="136" t="s">
        <v>66</v>
      </c>
      <c r="C2" s="231" t="s">
        <v>174</v>
      </c>
      <c r="D2" s="231"/>
      <c r="E2" s="232" t="s">
        <v>175</v>
      </c>
      <c r="F2" s="232"/>
      <c r="G2" s="138" t="s">
        <v>151</v>
      </c>
      <c r="H2"/>
      <c r="I2"/>
      <c r="J2"/>
      <c r="K2"/>
      <c r="L2"/>
      <c r="M2"/>
      <c r="N2"/>
      <c r="O2"/>
      <c r="P2"/>
      <c r="Q2"/>
    </row>
    <row r="3" spans="1:17" x14ac:dyDescent="0.2">
      <c r="A3" s="135"/>
      <c r="B3" s="136"/>
      <c r="C3" s="134" t="s">
        <v>176</v>
      </c>
      <c r="D3" s="139" t="s">
        <v>177</v>
      </c>
      <c r="E3" s="137" t="s">
        <v>176</v>
      </c>
      <c r="F3" s="140" t="s">
        <v>177</v>
      </c>
      <c r="G3" s="138"/>
      <c r="H3"/>
      <c r="I3"/>
      <c r="J3"/>
      <c r="K3"/>
      <c r="L3"/>
      <c r="M3"/>
      <c r="N3"/>
      <c r="O3"/>
      <c r="P3"/>
      <c r="Q3"/>
    </row>
    <row r="4" spans="1:17" x14ac:dyDescent="0.2">
      <c r="A4" s="131">
        <f>Dieta!A4</f>
        <v>0</v>
      </c>
      <c r="B4" s="132" t="str">
        <f>IF(Dieta!C4&lt;&gt;"",Dieta!C4,"")</f>
        <v/>
      </c>
      <c r="C4" s="141"/>
      <c r="D4" s="141"/>
      <c r="E4" s="142"/>
      <c r="F4" s="142"/>
      <c r="G4" s="143"/>
      <c r="H4"/>
      <c r="I4"/>
      <c r="J4"/>
      <c r="K4"/>
      <c r="L4"/>
      <c r="M4"/>
      <c r="N4"/>
      <c r="O4"/>
      <c r="P4"/>
      <c r="Q4"/>
    </row>
    <row r="5" spans="1:17" x14ac:dyDescent="0.2">
      <c r="A5" s="131">
        <f>Dieta!A5</f>
        <v>1</v>
      </c>
      <c r="B5" s="132" t="str">
        <f>IF(Dieta!C5&lt;&gt;"",Dieta!C5,"")</f>
        <v/>
      </c>
      <c r="C5" s="141"/>
      <c r="D5" s="141"/>
      <c r="E5" s="142"/>
      <c r="F5" s="142"/>
      <c r="G5" s="143"/>
      <c r="H5"/>
      <c r="I5"/>
      <c r="J5"/>
      <c r="K5"/>
      <c r="L5"/>
      <c r="M5"/>
      <c r="N5"/>
      <c r="O5"/>
      <c r="P5"/>
      <c r="Q5"/>
    </row>
    <row r="6" spans="1:17" x14ac:dyDescent="0.2">
      <c r="A6" s="131">
        <f>Dieta!A6</f>
        <v>0</v>
      </c>
      <c r="B6" s="132" t="str">
        <f>IF(Dieta!C6&lt;&gt;"",Dieta!C6,"")</f>
        <v/>
      </c>
      <c r="C6" s="141"/>
      <c r="D6" s="141"/>
      <c r="E6" s="142"/>
      <c r="F6" s="142"/>
      <c r="G6" s="143"/>
      <c r="H6"/>
      <c r="I6"/>
      <c r="J6"/>
      <c r="K6"/>
      <c r="L6"/>
      <c r="M6"/>
      <c r="N6"/>
      <c r="O6"/>
      <c r="P6"/>
      <c r="Q6"/>
    </row>
    <row r="7" spans="1:17" x14ac:dyDescent="0.2">
      <c r="A7" s="131">
        <f>Dieta!A7</f>
        <v>1</v>
      </c>
      <c r="B7" s="132" t="str">
        <f>IF(Dieta!C7&lt;&gt;"",Dieta!C7,"")</f>
        <v/>
      </c>
      <c r="C7" s="141"/>
      <c r="D7" s="141"/>
      <c r="E7" s="142"/>
      <c r="F7" s="142"/>
      <c r="G7" s="143"/>
      <c r="H7"/>
      <c r="I7"/>
      <c r="J7"/>
      <c r="K7"/>
      <c r="L7"/>
      <c r="M7"/>
      <c r="N7"/>
      <c r="O7"/>
      <c r="P7"/>
      <c r="Q7"/>
    </row>
    <row r="8" spans="1:17" x14ac:dyDescent="0.2">
      <c r="A8" s="131">
        <f>Dieta!A8</f>
        <v>2</v>
      </c>
      <c r="B8" s="132" t="str">
        <f>IF(Dieta!C8&lt;&gt;"",Dieta!C8,"")</f>
        <v/>
      </c>
      <c r="C8" s="141"/>
      <c r="D8" s="141"/>
      <c r="E8" s="142"/>
      <c r="F8" s="142"/>
      <c r="G8" s="143"/>
      <c r="H8"/>
      <c r="I8"/>
      <c r="J8"/>
      <c r="K8"/>
      <c r="L8"/>
      <c r="M8"/>
      <c r="N8"/>
      <c r="O8"/>
      <c r="P8"/>
      <c r="Q8"/>
    </row>
    <row r="9" spans="1:17" x14ac:dyDescent="0.2">
      <c r="A9" s="131">
        <f>Dieta!A9</f>
        <v>3</v>
      </c>
      <c r="B9" s="132" t="str">
        <f>IF(Dieta!C9&lt;&gt;"",Dieta!C9,"")</f>
        <v/>
      </c>
      <c r="C9" s="141"/>
      <c r="D9" s="141"/>
      <c r="E9" s="142"/>
      <c r="F9" s="142"/>
      <c r="G9" s="143"/>
      <c r="H9"/>
      <c r="I9"/>
      <c r="J9"/>
      <c r="K9"/>
      <c r="L9"/>
      <c r="M9"/>
      <c r="N9"/>
      <c r="O9"/>
      <c r="P9"/>
      <c r="Q9"/>
    </row>
    <row r="10" spans="1:17" x14ac:dyDescent="0.2">
      <c r="A10" s="131">
        <f>Dieta!A10</f>
        <v>4</v>
      </c>
      <c r="B10" s="132" t="str">
        <f>IF(Dieta!C10&lt;&gt;"",Dieta!C10,"")</f>
        <v/>
      </c>
      <c r="C10" s="141"/>
      <c r="D10" s="141"/>
      <c r="E10" s="142"/>
      <c r="F10" s="142"/>
      <c r="G10" s="143"/>
      <c r="H10"/>
      <c r="I10"/>
      <c r="J10"/>
      <c r="K10"/>
      <c r="L10"/>
      <c r="M10"/>
      <c r="N10"/>
      <c r="O10"/>
      <c r="P10"/>
      <c r="Q10"/>
    </row>
    <row r="11" spans="1:17" x14ac:dyDescent="0.2">
      <c r="A11" s="131">
        <f>Dieta!A11</f>
        <v>5</v>
      </c>
      <c r="B11" s="132" t="str">
        <f>IF(Dieta!C11&lt;&gt;"",Dieta!C11,"")</f>
        <v/>
      </c>
      <c r="C11" s="141"/>
      <c r="D11" s="141"/>
      <c r="E11" s="142"/>
      <c r="F11" s="142"/>
      <c r="G11" s="143"/>
      <c r="H11"/>
      <c r="I11"/>
      <c r="J11"/>
      <c r="K11"/>
      <c r="L11"/>
      <c r="M11"/>
      <c r="N11"/>
      <c r="O11"/>
      <c r="P11"/>
      <c r="Q11"/>
    </row>
    <row r="12" spans="1:17" x14ac:dyDescent="0.2">
      <c r="A12" s="131">
        <f>Dieta!A12</f>
        <v>6</v>
      </c>
      <c r="C12" s="141"/>
      <c r="D12" s="141"/>
      <c r="E12" s="142"/>
      <c r="F12" s="142"/>
      <c r="G12" s="143"/>
      <c r="H12"/>
      <c r="I12"/>
      <c r="J12"/>
      <c r="K12"/>
      <c r="L12"/>
      <c r="M12"/>
      <c r="N12"/>
      <c r="O12"/>
      <c r="P12"/>
      <c r="Q12"/>
    </row>
    <row r="13" spans="1:17" x14ac:dyDescent="0.2">
      <c r="A13" s="131">
        <f>Dieta!A13</f>
        <v>7</v>
      </c>
      <c r="B13" s="132" t="str">
        <f>IF(Dieta!C13&lt;&gt;"",Dieta!C13,"")</f>
        <v/>
      </c>
      <c r="C13" s="141"/>
      <c r="D13" s="141"/>
      <c r="E13" s="142"/>
      <c r="F13" s="142"/>
      <c r="G13" s="143"/>
      <c r="H13"/>
      <c r="I13"/>
      <c r="J13"/>
      <c r="K13"/>
      <c r="L13"/>
      <c r="M13"/>
      <c r="N13"/>
      <c r="O13"/>
      <c r="P13"/>
      <c r="Q13"/>
    </row>
    <row r="14" spans="1:17" x14ac:dyDescent="0.2">
      <c r="A14" s="131">
        <f>Dieta!A14</f>
        <v>8</v>
      </c>
      <c r="B14" s="132" t="str">
        <f>IF(Dieta!C14&lt;&gt;"",Dieta!C14,"")</f>
        <v/>
      </c>
      <c r="C14" s="141"/>
      <c r="D14" s="141"/>
      <c r="E14" s="142"/>
      <c r="F14" s="142"/>
      <c r="G14" s="143"/>
      <c r="H14"/>
      <c r="I14"/>
      <c r="J14"/>
      <c r="K14"/>
      <c r="L14"/>
      <c r="M14"/>
      <c r="N14"/>
      <c r="O14"/>
      <c r="P14"/>
      <c r="Q14"/>
    </row>
    <row r="15" spans="1:17" x14ac:dyDescent="0.2">
      <c r="A15" s="131">
        <f>Dieta!A15</f>
        <v>9</v>
      </c>
      <c r="B15" s="132" t="str">
        <f>IF(Dieta!C15&lt;&gt;"",Dieta!C15,"")</f>
        <v/>
      </c>
      <c r="C15" s="141"/>
      <c r="D15" s="141"/>
      <c r="E15" s="142"/>
      <c r="F15" s="142"/>
      <c r="G15" s="143"/>
      <c r="H15"/>
      <c r="I15"/>
      <c r="J15"/>
      <c r="K15"/>
      <c r="L15"/>
      <c r="M15"/>
      <c r="N15"/>
      <c r="O15"/>
      <c r="P15"/>
      <c r="Q15"/>
    </row>
    <row r="16" spans="1:17" x14ac:dyDescent="0.2">
      <c r="A16" s="131">
        <f>Dieta!A16</f>
        <v>10</v>
      </c>
      <c r="B16" s="132" t="str">
        <f>IF(Dieta!C16&lt;&gt;"",Dieta!C16,"")</f>
        <v/>
      </c>
      <c r="C16" s="141"/>
      <c r="D16" s="141"/>
      <c r="E16" s="142"/>
      <c r="F16" s="142"/>
      <c r="G16" s="143"/>
      <c r="H16"/>
      <c r="I16"/>
      <c r="J16"/>
      <c r="K16"/>
      <c r="L16"/>
      <c r="M16"/>
      <c r="N16"/>
      <c r="O16"/>
      <c r="P16"/>
      <c r="Q16"/>
    </row>
    <row r="17" spans="1:17" x14ac:dyDescent="0.2">
      <c r="A17" s="131">
        <f>Dieta!A17</f>
        <v>11</v>
      </c>
      <c r="B17" s="132" t="str">
        <f>IF(Dieta!C17&lt;&gt;"",Dieta!C17,"")</f>
        <v/>
      </c>
      <c r="C17" s="141"/>
      <c r="D17" s="141"/>
      <c r="E17" s="142"/>
      <c r="F17" s="142"/>
      <c r="G17" s="143"/>
      <c r="H17"/>
      <c r="I17"/>
      <c r="J17"/>
      <c r="K17"/>
      <c r="L17"/>
      <c r="M17"/>
      <c r="N17"/>
      <c r="O17"/>
      <c r="P17"/>
      <c r="Q17"/>
    </row>
    <row r="18" spans="1:17" x14ac:dyDescent="0.2">
      <c r="A18" s="131">
        <f>Dieta!A18</f>
        <v>12</v>
      </c>
      <c r="B18" s="132" t="str">
        <f>IF(Dieta!C18&lt;&gt;"",Dieta!C18,"")</f>
        <v/>
      </c>
      <c r="C18" s="141"/>
      <c r="D18" s="141"/>
      <c r="E18" s="142"/>
      <c r="F18" s="142"/>
      <c r="G18" s="143"/>
      <c r="H18"/>
      <c r="I18"/>
      <c r="J18"/>
      <c r="K18"/>
      <c r="L18"/>
      <c r="M18"/>
      <c r="N18"/>
      <c r="O18"/>
      <c r="P18"/>
      <c r="Q18"/>
    </row>
    <row r="19" spans="1:17" x14ac:dyDescent="0.2">
      <c r="A19" s="131">
        <f>Dieta!A19</f>
        <v>13</v>
      </c>
      <c r="B19" s="132" t="str">
        <f>IF(Dieta!C19&lt;&gt;"",Dieta!C19,"")</f>
        <v/>
      </c>
      <c r="C19" s="141"/>
      <c r="D19" s="141"/>
      <c r="E19" s="142"/>
      <c r="F19" s="142"/>
      <c r="G19" s="143"/>
      <c r="H19"/>
      <c r="I19"/>
      <c r="J19"/>
      <c r="K19"/>
      <c r="L19"/>
      <c r="M19"/>
      <c r="N19"/>
      <c r="O19"/>
      <c r="P19"/>
      <c r="Q19"/>
    </row>
    <row r="20" spans="1:17" x14ac:dyDescent="0.2">
      <c r="A20" s="131">
        <f>Dieta!A20</f>
        <v>14</v>
      </c>
      <c r="B20" s="132" t="str">
        <f>IF(Dieta!C20&lt;&gt;"",Dieta!C20,"")</f>
        <v/>
      </c>
      <c r="C20" s="141"/>
      <c r="D20" s="141"/>
      <c r="E20" s="142"/>
      <c r="F20" s="142"/>
      <c r="G20" s="143"/>
      <c r="H20"/>
      <c r="I20"/>
      <c r="J20"/>
      <c r="K20"/>
      <c r="L20"/>
      <c r="M20"/>
      <c r="N20"/>
      <c r="O20"/>
      <c r="P20"/>
      <c r="Q20"/>
    </row>
    <row r="21" spans="1:17" x14ac:dyDescent="0.2">
      <c r="A21" s="131">
        <f>Dieta!A21</f>
        <v>15</v>
      </c>
      <c r="B21" s="132" t="str">
        <f>IF(Dieta!C21&lt;&gt;"",Dieta!C21,"")</f>
        <v/>
      </c>
      <c r="C21" s="141"/>
      <c r="D21" s="141"/>
      <c r="E21" s="142"/>
      <c r="F21" s="142"/>
      <c r="G21" s="143"/>
      <c r="H21"/>
      <c r="I21"/>
      <c r="J21"/>
      <c r="K21"/>
      <c r="L21"/>
      <c r="M21"/>
      <c r="N21"/>
      <c r="O21"/>
      <c r="P21"/>
      <c r="Q21"/>
    </row>
    <row r="22" spans="1:17" x14ac:dyDescent="0.2">
      <c r="A22" s="131">
        <f>Dieta!A22</f>
        <v>16</v>
      </c>
      <c r="B22" s="132" t="str">
        <f>IF(Dieta!C22&lt;&gt;"",Dieta!C22,"")</f>
        <v/>
      </c>
      <c r="C22" s="141"/>
      <c r="D22" s="141"/>
      <c r="E22" s="142"/>
      <c r="F22" s="142"/>
      <c r="G22" s="143"/>
      <c r="H22"/>
      <c r="I22"/>
      <c r="J22"/>
      <c r="K22"/>
      <c r="L22"/>
      <c r="M22"/>
      <c r="N22"/>
      <c r="O22"/>
      <c r="P22"/>
      <c r="Q22"/>
    </row>
    <row r="23" spans="1:17" x14ac:dyDescent="0.2">
      <c r="A23" s="131">
        <f>Dieta!A23</f>
        <v>17</v>
      </c>
      <c r="B23" s="132" t="str">
        <f>IF(Dieta!C23&lt;&gt;"",Dieta!C23,"")</f>
        <v/>
      </c>
      <c r="C23" s="141"/>
      <c r="D23" s="141"/>
      <c r="E23" s="142"/>
      <c r="F23" s="142"/>
      <c r="G23" s="143"/>
      <c r="H23"/>
      <c r="I23"/>
      <c r="J23"/>
      <c r="K23"/>
      <c r="L23"/>
      <c r="M23"/>
      <c r="N23"/>
      <c r="O23"/>
      <c r="P23"/>
      <c r="Q23"/>
    </row>
    <row r="24" spans="1:17" x14ac:dyDescent="0.2">
      <c r="A24" s="131">
        <f>Dieta!A24</f>
        <v>18</v>
      </c>
      <c r="B24" s="132" t="str">
        <f>IF(Dieta!C24&lt;&gt;"",Dieta!C24,"")</f>
        <v/>
      </c>
      <c r="C24" s="141"/>
      <c r="D24" s="141"/>
      <c r="E24" s="142"/>
      <c r="F24" s="142"/>
      <c r="G24" s="143"/>
      <c r="H24"/>
      <c r="I24"/>
      <c r="J24"/>
      <c r="K24"/>
      <c r="L24"/>
      <c r="M24"/>
      <c r="N24"/>
      <c r="O24"/>
      <c r="P24"/>
      <c r="Q24"/>
    </row>
    <row r="25" spans="1:17" x14ac:dyDescent="0.2">
      <c r="A25" s="131">
        <f>Dieta!A25</f>
        <v>19</v>
      </c>
      <c r="B25" s="132" t="str">
        <f>IF(Dieta!C25&lt;&gt;"",Dieta!C25,"")</f>
        <v/>
      </c>
      <c r="C25" s="141"/>
      <c r="D25" s="141"/>
      <c r="E25" s="142"/>
      <c r="F25" s="142"/>
      <c r="G25" s="143"/>
      <c r="H25"/>
      <c r="I25"/>
      <c r="J25"/>
      <c r="K25"/>
      <c r="L25"/>
      <c r="M25"/>
      <c r="N25"/>
      <c r="O25"/>
      <c r="P25"/>
      <c r="Q25"/>
    </row>
    <row r="26" spans="1:17" x14ac:dyDescent="0.2">
      <c r="A26" s="131">
        <f>Dieta!A26</f>
        <v>20</v>
      </c>
      <c r="B26" s="132" t="str">
        <f>IF(Dieta!C26&lt;&gt;"",Dieta!C26,"")</f>
        <v/>
      </c>
      <c r="C26" s="141"/>
      <c r="D26" s="141"/>
      <c r="E26" s="142"/>
      <c r="F26" s="142"/>
      <c r="G26" s="143"/>
      <c r="H26"/>
      <c r="I26"/>
      <c r="J26"/>
      <c r="K26"/>
      <c r="L26"/>
      <c r="M26"/>
      <c r="N26"/>
      <c r="O26"/>
      <c r="P26"/>
      <c r="Q26"/>
    </row>
    <row r="27" spans="1:17" x14ac:dyDescent="0.2">
      <c r="A27" s="131">
        <f>Dieta!A27</f>
        <v>21</v>
      </c>
      <c r="B27" s="132" t="str">
        <f>IF(Dieta!C27&lt;&gt;"",Dieta!C27,"")</f>
        <v/>
      </c>
      <c r="C27" s="141"/>
      <c r="D27" s="141"/>
      <c r="E27" s="142"/>
      <c r="F27" s="142"/>
      <c r="G27" s="143"/>
      <c r="H27"/>
      <c r="I27"/>
      <c r="J27"/>
      <c r="K27"/>
      <c r="L27"/>
      <c r="M27"/>
      <c r="N27"/>
      <c r="O27"/>
      <c r="P27"/>
      <c r="Q27"/>
    </row>
    <row r="28" spans="1:17" x14ac:dyDescent="0.2">
      <c r="A28" s="131">
        <f>Dieta!A28</f>
        <v>22</v>
      </c>
      <c r="B28" s="132" t="str">
        <f>IF(Dieta!C28&lt;&gt;"",Dieta!C28,"")</f>
        <v/>
      </c>
      <c r="C28" s="141"/>
      <c r="D28" s="141"/>
      <c r="E28" s="142"/>
      <c r="F28" s="142"/>
      <c r="G28" s="143"/>
      <c r="H28"/>
      <c r="I28"/>
      <c r="J28"/>
      <c r="K28"/>
      <c r="L28"/>
      <c r="M28"/>
      <c r="N28"/>
      <c r="O28"/>
      <c r="P28"/>
      <c r="Q28"/>
    </row>
    <row r="29" spans="1:17" x14ac:dyDescent="0.2">
      <c r="A29" s="131">
        <f>Dieta!A29</f>
        <v>23</v>
      </c>
      <c r="B29" s="132" t="str">
        <f>IF(Dieta!C29&lt;&gt;"",Dieta!C29,"")</f>
        <v/>
      </c>
      <c r="C29" s="141"/>
      <c r="D29" s="141"/>
      <c r="E29" s="142"/>
      <c r="F29" s="142"/>
      <c r="G29" s="143"/>
      <c r="H29"/>
      <c r="I29"/>
      <c r="J29"/>
      <c r="K29"/>
      <c r="L29"/>
      <c r="M29"/>
      <c r="N29"/>
      <c r="O29"/>
      <c r="P29"/>
      <c r="Q29"/>
    </row>
    <row r="30" spans="1:17" x14ac:dyDescent="0.2">
      <c r="A30" s="131">
        <f>Dieta!A30</f>
        <v>24</v>
      </c>
      <c r="B30" s="132" t="str">
        <f>IF(Dieta!C30&lt;&gt;"",Dieta!C30,"")</f>
        <v/>
      </c>
      <c r="C30" s="141"/>
      <c r="D30" s="141"/>
      <c r="E30" s="142"/>
      <c r="F30" s="142"/>
      <c r="G30" s="143"/>
      <c r="H30"/>
      <c r="I30"/>
      <c r="J30"/>
      <c r="K30"/>
      <c r="L30"/>
      <c r="M30"/>
      <c r="N30"/>
      <c r="O30"/>
      <c r="P30"/>
      <c r="Q30"/>
    </row>
    <row r="31" spans="1:17" x14ac:dyDescent="0.2">
      <c r="A31" s="131">
        <f>Dieta!A31</f>
        <v>25</v>
      </c>
      <c r="B31" s="132" t="str">
        <f>IF(Dieta!C31&lt;&gt;"",Dieta!C31,"")</f>
        <v/>
      </c>
      <c r="C31" s="141"/>
      <c r="D31" s="141"/>
      <c r="E31" s="142"/>
      <c r="F31" s="142"/>
      <c r="G31" s="143"/>
      <c r="H31"/>
      <c r="I31"/>
      <c r="J31"/>
      <c r="K31"/>
      <c r="L31"/>
      <c r="M31"/>
      <c r="N31"/>
      <c r="O31"/>
      <c r="P31"/>
      <c r="Q31"/>
    </row>
    <row r="32" spans="1:17" x14ac:dyDescent="0.2">
      <c r="A32" s="131">
        <f>Dieta!A32</f>
        <v>26</v>
      </c>
      <c r="B32" s="132" t="str">
        <f>IF(Dieta!C32&lt;&gt;"",Dieta!C32,"")</f>
        <v/>
      </c>
      <c r="C32" s="141"/>
      <c r="D32" s="141"/>
      <c r="E32" s="142"/>
      <c r="F32" s="142"/>
      <c r="G32" s="143"/>
      <c r="H32"/>
      <c r="I32"/>
      <c r="J32"/>
      <c r="K32"/>
      <c r="L32"/>
      <c r="M32"/>
      <c r="N32"/>
      <c r="O32"/>
      <c r="P32"/>
      <c r="Q32"/>
    </row>
    <row r="33" spans="1:17" x14ac:dyDescent="0.2">
      <c r="A33" s="131">
        <f>Dieta!A33</f>
        <v>27</v>
      </c>
      <c r="B33" s="132" t="str">
        <f>IF(Dieta!C33&lt;&gt;"",Dieta!C33,"")</f>
        <v/>
      </c>
      <c r="C33" s="141"/>
      <c r="D33" s="141"/>
      <c r="E33" s="142"/>
      <c r="F33" s="142"/>
      <c r="G33" s="143"/>
      <c r="H33"/>
      <c r="I33"/>
      <c r="J33"/>
      <c r="K33"/>
      <c r="L33"/>
      <c r="M33"/>
      <c r="N33"/>
      <c r="O33"/>
      <c r="P33"/>
      <c r="Q33"/>
    </row>
    <row r="34" spans="1:17" x14ac:dyDescent="0.2">
      <c r="A34" s="131">
        <f>Dieta!A34</f>
        <v>28</v>
      </c>
      <c r="B34" s="132" t="str">
        <f>IF(Dieta!C34&lt;&gt;"",Dieta!C34,"")</f>
        <v/>
      </c>
      <c r="C34" s="141"/>
      <c r="D34" s="141"/>
      <c r="E34" s="142"/>
      <c r="F34" s="142"/>
      <c r="G34" s="143"/>
      <c r="H34"/>
      <c r="I34"/>
      <c r="J34"/>
      <c r="K34"/>
      <c r="L34"/>
      <c r="M34"/>
      <c r="N34"/>
      <c r="O34"/>
      <c r="P34"/>
      <c r="Q34"/>
    </row>
    <row r="35" spans="1:17" x14ac:dyDescent="0.2">
      <c r="A35" s="131">
        <f>Dieta!A35</f>
        <v>29</v>
      </c>
      <c r="B35" s="132" t="str">
        <f>IF(Dieta!C35&lt;&gt;"",Dieta!C35,"")</f>
        <v/>
      </c>
      <c r="C35" s="141"/>
      <c r="D35" s="141"/>
      <c r="E35" s="142"/>
      <c r="F35" s="142"/>
      <c r="G35" s="143"/>
      <c r="H35"/>
      <c r="I35"/>
      <c r="J35"/>
      <c r="K35"/>
      <c r="L35"/>
      <c r="M35"/>
      <c r="N35"/>
      <c r="O35"/>
      <c r="P35"/>
      <c r="Q35"/>
    </row>
    <row r="36" spans="1:17" x14ac:dyDescent="0.2">
      <c r="A36" s="131">
        <f>Dieta!A36</f>
        <v>30</v>
      </c>
      <c r="B36" s="132" t="str">
        <f>IF(Dieta!C36&lt;&gt;"",Dieta!C36,"")</f>
        <v/>
      </c>
      <c r="C36" s="141"/>
      <c r="D36" s="141"/>
      <c r="E36" s="142"/>
      <c r="F36" s="142"/>
      <c r="G36" s="143"/>
      <c r="H36"/>
      <c r="I36"/>
      <c r="J36"/>
      <c r="K36"/>
      <c r="L36"/>
      <c r="M36"/>
      <c r="N36"/>
      <c r="O36"/>
      <c r="P36"/>
      <c r="Q36"/>
    </row>
    <row r="37" spans="1:17" x14ac:dyDescent="0.2">
      <c r="A37" s="131">
        <f>Dieta!A37</f>
        <v>31</v>
      </c>
      <c r="B37" s="132" t="str">
        <f>IF(Dieta!C37&lt;&gt;"",Dieta!C37,"")</f>
        <v/>
      </c>
      <c r="C37" s="141"/>
      <c r="D37" s="141"/>
      <c r="E37" s="142"/>
      <c r="F37" s="142"/>
      <c r="G37" s="143"/>
      <c r="H37"/>
      <c r="I37"/>
      <c r="J37"/>
      <c r="K37"/>
      <c r="L37"/>
      <c r="M37"/>
      <c r="N37"/>
      <c r="O37"/>
      <c r="P37"/>
      <c r="Q37"/>
    </row>
    <row r="38" spans="1:17" x14ac:dyDescent="0.2">
      <c r="A38" s="131">
        <f>Dieta!A38</f>
        <v>32</v>
      </c>
      <c r="B38" s="132" t="str">
        <f>IF(Dieta!C38&lt;&gt;"",Dieta!C38,"")</f>
        <v/>
      </c>
      <c r="C38" s="141"/>
      <c r="D38" s="141"/>
      <c r="E38" s="142"/>
      <c r="F38" s="142"/>
      <c r="G38" s="143"/>
      <c r="H38"/>
      <c r="I38"/>
      <c r="J38"/>
      <c r="K38"/>
      <c r="L38"/>
      <c r="M38"/>
      <c r="N38"/>
      <c r="O38"/>
      <c r="P38"/>
      <c r="Q38"/>
    </row>
    <row r="39" spans="1:17" x14ac:dyDescent="0.2">
      <c r="A39" s="131">
        <f>Dieta!A39</f>
        <v>33</v>
      </c>
      <c r="B39" s="132" t="str">
        <f>IF(Dieta!C39&lt;&gt;"",Dieta!C39,"")</f>
        <v/>
      </c>
      <c r="C39" s="141"/>
      <c r="D39" s="141"/>
      <c r="E39" s="142"/>
      <c r="F39" s="142"/>
      <c r="G39" s="143"/>
      <c r="H39"/>
      <c r="I39"/>
      <c r="J39"/>
      <c r="K39"/>
      <c r="L39"/>
      <c r="M39"/>
      <c r="N39"/>
      <c r="O39"/>
      <c r="P39"/>
      <c r="Q39"/>
    </row>
    <row r="40" spans="1:17" x14ac:dyDescent="0.2">
      <c r="A40" s="131">
        <f>Dieta!A40</f>
        <v>34</v>
      </c>
      <c r="B40" s="132" t="str">
        <f>IF(Dieta!C40&lt;&gt;"",Dieta!C40,"")</f>
        <v/>
      </c>
      <c r="C40" s="141"/>
      <c r="D40" s="141"/>
      <c r="E40" s="142"/>
      <c r="F40" s="142"/>
      <c r="G40" s="143"/>
      <c r="H40"/>
      <c r="I40"/>
      <c r="J40"/>
      <c r="K40"/>
      <c r="L40"/>
      <c r="M40"/>
      <c r="N40"/>
      <c r="O40"/>
      <c r="P40"/>
      <c r="Q40"/>
    </row>
    <row r="41" spans="1:17" x14ac:dyDescent="0.2">
      <c r="A41" s="131">
        <f>Dieta!A41</f>
        <v>35</v>
      </c>
      <c r="B41" s="132" t="str">
        <f>IF(Dieta!C41&lt;&gt;"",Dieta!C41,"")</f>
        <v/>
      </c>
      <c r="C41" s="141"/>
      <c r="D41" s="141"/>
      <c r="E41" s="142"/>
      <c r="F41" s="142"/>
      <c r="G41" s="143"/>
      <c r="H41"/>
      <c r="I41"/>
      <c r="J41"/>
      <c r="K41"/>
      <c r="L41"/>
      <c r="M41"/>
      <c r="N41"/>
      <c r="O41"/>
      <c r="P41"/>
      <c r="Q41"/>
    </row>
    <row r="42" spans="1:17" x14ac:dyDescent="0.2">
      <c r="A42" s="131">
        <f>Dieta!A42</f>
        <v>36</v>
      </c>
      <c r="B42" s="132" t="str">
        <f>IF(Dieta!C42&lt;&gt;"",Dieta!C42,"")</f>
        <v/>
      </c>
      <c r="C42" s="141"/>
      <c r="D42" s="141"/>
      <c r="E42" s="142"/>
      <c r="F42" s="142"/>
      <c r="G42" s="143"/>
      <c r="H42"/>
      <c r="I42"/>
      <c r="J42"/>
      <c r="K42"/>
      <c r="L42"/>
      <c r="M42"/>
      <c r="N42"/>
      <c r="O42"/>
      <c r="P42"/>
      <c r="Q42"/>
    </row>
    <row r="43" spans="1:17" x14ac:dyDescent="0.2">
      <c r="A43" s="131">
        <f>Dieta!A43</f>
        <v>37</v>
      </c>
      <c r="B43" s="132" t="str">
        <f>IF(Dieta!C43&lt;&gt;"",Dieta!C43,"")</f>
        <v/>
      </c>
      <c r="C43" s="141"/>
      <c r="D43" s="141"/>
      <c r="E43" s="142"/>
      <c r="F43" s="142"/>
      <c r="G43" s="143"/>
      <c r="H43"/>
      <c r="I43"/>
      <c r="J43"/>
      <c r="K43"/>
      <c r="L43"/>
      <c r="M43"/>
      <c r="N43"/>
      <c r="O43"/>
      <c r="P43"/>
      <c r="Q43"/>
    </row>
    <row r="44" spans="1:17" x14ac:dyDescent="0.2">
      <c r="A44" s="131">
        <f>Dieta!A44</f>
        <v>38</v>
      </c>
      <c r="B44" s="132" t="str">
        <f>IF(Dieta!C44&lt;&gt;"",Dieta!C44,"")</f>
        <v/>
      </c>
      <c r="C44" s="141"/>
      <c r="D44" s="141"/>
      <c r="E44" s="142"/>
      <c r="F44" s="142"/>
      <c r="G44" s="143"/>
      <c r="H44"/>
      <c r="I44"/>
      <c r="J44"/>
      <c r="K44"/>
      <c r="L44"/>
      <c r="M44"/>
      <c r="N44"/>
      <c r="O44"/>
      <c r="P44"/>
      <c r="Q44"/>
    </row>
    <row r="45" spans="1:17" x14ac:dyDescent="0.2">
      <c r="A45" s="131">
        <f>Dieta!A45</f>
        <v>39</v>
      </c>
      <c r="B45" s="132" t="str">
        <f>IF(Dieta!C45&lt;&gt;"",Dieta!C45,"")</f>
        <v/>
      </c>
      <c r="C45" s="141"/>
      <c r="D45" s="141"/>
      <c r="E45" s="142"/>
      <c r="F45" s="142"/>
      <c r="G45" s="143"/>
      <c r="H45"/>
      <c r="I45"/>
      <c r="J45"/>
      <c r="K45"/>
      <c r="L45"/>
      <c r="M45"/>
      <c r="N45"/>
      <c r="O45"/>
      <c r="P45"/>
      <c r="Q45"/>
    </row>
    <row r="46" spans="1:17" x14ac:dyDescent="0.2">
      <c r="A46" s="131">
        <f>Dieta!A46</f>
        <v>40</v>
      </c>
      <c r="B46" s="132" t="str">
        <f>IF(Dieta!C46&lt;&gt;"",Dieta!C46,"")</f>
        <v/>
      </c>
      <c r="C46" s="141"/>
      <c r="D46" s="141"/>
      <c r="E46" s="142"/>
      <c r="F46" s="142"/>
      <c r="G46" s="143"/>
      <c r="H46"/>
      <c r="I46"/>
      <c r="J46"/>
      <c r="K46"/>
      <c r="L46"/>
      <c r="M46"/>
      <c r="N46"/>
      <c r="O46"/>
      <c r="P46"/>
      <c r="Q46"/>
    </row>
    <row r="47" spans="1:17" x14ac:dyDescent="0.2">
      <c r="A47" s="131">
        <f>Dieta!A47</f>
        <v>41</v>
      </c>
      <c r="B47" s="132" t="str">
        <f>IF(Dieta!C47&lt;&gt;"",Dieta!C47,"")</f>
        <v/>
      </c>
      <c r="C47" s="141"/>
      <c r="D47" s="141"/>
      <c r="E47" s="142"/>
      <c r="F47" s="142"/>
      <c r="G47" s="143"/>
      <c r="H47"/>
      <c r="I47"/>
      <c r="J47"/>
      <c r="K47"/>
      <c r="L47"/>
      <c r="M47"/>
      <c r="N47"/>
      <c r="O47"/>
      <c r="P47"/>
      <c r="Q47"/>
    </row>
    <row r="48" spans="1:17" x14ac:dyDescent="0.2">
      <c r="A48" s="131">
        <f>Dieta!A48</f>
        <v>42</v>
      </c>
      <c r="B48" s="132" t="str">
        <f>IF(Dieta!C48&lt;&gt;"",Dieta!C48,"")</f>
        <v/>
      </c>
      <c r="C48" s="141"/>
      <c r="D48" s="141"/>
      <c r="E48" s="142"/>
      <c r="F48" s="142"/>
      <c r="G48" s="143"/>
      <c r="H48"/>
      <c r="I48"/>
      <c r="J48"/>
      <c r="K48"/>
      <c r="L48"/>
      <c r="M48"/>
      <c r="N48"/>
      <c r="O48"/>
      <c r="P48"/>
      <c r="Q48"/>
    </row>
    <row r="49" spans="1:17" x14ac:dyDescent="0.2">
      <c r="A49" s="131">
        <f>Dieta!A49</f>
        <v>43</v>
      </c>
      <c r="B49" s="132" t="str">
        <f>IF(Dieta!C49&lt;&gt;"",Dieta!C49,"")</f>
        <v/>
      </c>
      <c r="C49" s="141"/>
      <c r="D49" s="141"/>
      <c r="E49" s="142"/>
      <c r="F49" s="142"/>
      <c r="G49" s="143"/>
      <c r="H49"/>
      <c r="I49"/>
      <c r="J49"/>
      <c r="K49"/>
      <c r="L49"/>
      <c r="M49"/>
      <c r="N49"/>
      <c r="O49"/>
      <c r="P49"/>
      <c r="Q49"/>
    </row>
    <row r="50" spans="1:17" x14ac:dyDescent="0.2">
      <c r="A50" s="131">
        <f>Dieta!A50</f>
        <v>44</v>
      </c>
      <c r="B50" s="132" t="str">
        <f>IF(Dieta!C50&lt;&gt;"",Dieta!C50,"")</f>
        <v/>
      </c>
      <c r="C50" s="141"/>
      <c r="D50" s="141"/>
      <c r="E50" s="142"/>
      <c r="F50" s="142"/>
      <c r="G50" s="143"/>
      <c r="H50"/>
      <c r="I50"/>
      <c r="J50"/>
      <c r="K50"/>
      <c r="L50"/>
      <c r="M50"/>
      <c r="N50"/>
      <c r="O50"/>
      <c r="P50"/>
      <c r="Q50"/>
    </row>
    <row r="51" spans="1:17" x14ac:dyDescent="0.2">
      <c r="A51" s="131">
        <f>Dieta!A51</f>
        <v>45</v>
      </c>
      <c r="B51" s="132" t="str">
        <f>IF(Dieta!C51&lt;&gt;"",Dieta!C51,"")</f>
        <v/>
      </c>
      <c r="C51" s="141"/>
      <c r="D51" s="141"/>
      <c r="E51" s="142"/>
      <c r="F51" s="142"/>
      <c r="G51" s="143"/>
      <c r="H51"/>
      <c r="I51"/>
      <c r="J51"/>
      <c r="K51"/>
      <c r="L51"/>
      <c r="M51"/>
      <c r="N51"/>
      <c r="O51"/>
      <c r="P51"/>
      <c r="Q51"/>
    </row>
    <row r="52" spans="1:17" x14ac:dyDescent="0.2">
      <c r="A52" s="131">
        <f>Dieta!A52</f>
        <v>46</v>
      </c>
      <c r="B52" s="132" t="str">
        <f>IF(Dieta!C52&lt;&gt;"",Dieta!C52,"")</f>
        <v/>
      </c>
      <c r="C52" s="141"/>
      <c r="D52" s="141"/>
      <c r="E52" s="142"/>
      <c r="F52" s="142"/>
      <c r="G52" s="143"/>
      <c r="H52"/>
      <c r="I52"/>
      <c r="J52"/>
      <c r="K52"/>
      <c r="L52"/>
      <c r="M52"/>
      <c r="N52"/>
      <c r="O52"/>
      <c r="P52"/>
      <c r="Q52"/>
    </row>
    <row r="53" spans="1:17" x14ac:dyDescent="0.2">
      <c r="A53" s="131">
        <f>Dieta!A53</f>
        <v>47</v>
      </c>
      <c r="B53" s="132" t="str">
        <f>IF(Dieta!C53&lt;&gt;"",Dieta!C53,"")</f>
        <v/>
      </c>
      <c r="C53" s="141"/>
      <c r="D53" s="141"/>
      <c r="E53" s="142"/>
      <c r="F53" s="142"/>
      <c r="G53" s="143"/>
      <c r="H53"/>
      <c r="I53"/>
      <c r="J53"/>
      <c r="K53"/>
      <c r="L53"/>
      <c r="M53"/>
      <c r="N53"/>
      <c r="O53"/>
      <c r="P53"/>
      <c r="Q53"/>
    </row>
    <row r="54" spans="1:17" x14ac:dyDescent="0.2">
      <c r="A54" s="131">
        <f>Dieta!A54</f>
        <v>48</v>
      </c>
      <c r="B54" s="132" t="str">
        <f>IF(Dieta!C54&lt;&gt;"",Dieta!C54,"")</f>
        <v/>
      </c>
      <c r="C54" s="141"/>
      <c r="D54" s="141"/>
      <c r="E54" s="142"/>
      <c r="F54" s="142"/>
      <c r="G54" s="143"/>
      <c r="H54"/>
      <c r="I54"/>
      <c r="J54"/>
      <c r="K54"/>
      <c r="L54"/>
      <c r="M54"/>
      <c r="N54"/>
      <c r="O54"/>
      <c r="P54"/>
      <c r="Q54"/>
    </row>
    <row r="55" spans="1:17" x14ac:dyDescent="0.2">
      <c r="A55" s="131">
        <f>Dieta!A55</f>
        <v>49</v>
      </c>
      <c r="B55" s="132" t="str">
        <f>IF(Dieta!C55&lt;&gt;"",Dieta!C55,"")</f>
        <v/>
      </c>
      <c r="C55" s="141"/>
      <c r="D55" s="141"/>
      <c r="E55" s="142"/>
      <c r="F55" s="142"/>
      <c r="G55" s="143"/>
      <c r="H55"/>
      <c r="I55"/>
      <c r="J55"/>
      <c r="K55"/>
      <c r="L55"/>
      <c r="M55"/>
      <c r="N55"/>
      <c r="O55"/>
      <c r="P55"/>
      <c r="Q55"/>
    </row>
    <row r="56" spans="1:17" x14ac:dyDescent="0.2">
      <c r="A56" s="131">
        <f>Dieta!A56</f>
        <v>50</v>
      </c>
      <c r="B56" s="132" t="str">
        <f>IF(Dieta!C56&lt;&gt;"",Dieta!C56,"")</f>
        <v/>
      </c>
      <c r="C56" s="141"/>
      <c r="D56" s="141"/>
      <c r="E56" s="142"/>
      <c r="F56" s="142"/>
      <c r="G56" s="143"/>
      <c r="H56"/>
      <c r="I56"/>
      <c r="J56"/>
      <c r="K56"/>
      <c r="L56"/>
      <c r="M56"/>
      <c r="N56"/>
      <c r="O56"/>
      <c r="P56"/>
      <c r="Q56"/>
    </row>
    <row r="57" spans="1:17" x14ac:dyDescent="0.2">
      <c r="A57" s="131">
        <f>Dieta!A57</f>
        <v>51</v>
      </c>
      <c r="B57" s="132" t="str">
        <f>IF(Dieta!C57&lt;&gt;"",Dieta!C57,"")</f>
        <v/>
      </c>
      <c r="C57" s="141"/>
      <c r="D57" s="141"/>
      <c r="E57" s="142"/>
      <c r="F57" s="142"/>
      <c r="G57" s="143"/>
      <c r="H57"/>
      <c r="I57"/>
      <c r="J57"/>
      <c r="K57"/>
      <c r="L57"/>
      <c r="M57"/>
      <c r="N57"/>
      <c r="O57"/>
      <c r="P57"/>
      <c r="Q57"/>
    </row>
    <row r="58" spans="1:17" x14ac:dyDescent="0.2">
      <c r="A58" s="131">
        <f>Dieta!A58</f>
        <v>52</v>
      </c>
      <c r="B58" s="132" t="str">
        <f>IF(Dieta!C58&lt;&gt;"",Dieta!C58,"")</f>
        <v/>
      </c>
      <c r="C58" s="141"/>
      <c r="D58" s="141"/>
      <c r="E58" s="142"/>
      <c r="F58" s="142"/>
      <c r="G58" s="143"/>
      <c r="H58"/>
      <c r="I58"/>
      <c r="J58"/>
      <c r="K58"/>
      <c r="L58"/>
      <c r="M58"/>
      <c r="N58"/>
      <c r="O58"/>
      <c r="P58"/>
      <c r="Q58"/>
    </row>
    <row r="59" spans="1:17" x14ac:dyDescent="0.2">
      <c r="A59" s="131">
        <f>Dieta!A59</f>
        <v>53</v>
      </c>
      <c r="B59" s="132" t="str">
        <f>IF(Dieta!C59&lt;&gt;"",Dieta!C59,"")</f>
        <v/>
      </c>
      <c r="C59" s="141"/>
      <c r="D59" s="141"/>
      <c r="E59" s="142"/>
      <c r="F59" s="142"/>
      <c r="G59" s="143"/>
      <c r="H59"/>
      <c r="I59"/>
      <c r="J59"/>
      <c r="K59"/>
      <c r="L59"/>
      <c r="M59"/>
      <c r="N59"/>
      <c r="O59"/>
      <c r="P59"/>
      <c r="Q59"/>
    </row>
    <row r="60" spans="1:17" x14ac:dyDescent="0.2">
      <c r="A60" s="131">
        <f>Dieta!A60</f>
        <v>54</v>
      </c>
      <c r="B60" s="132" t="str">
        <f>IF(Dieta!C60&lt;&gt;"",Dieta!C60,"")</f>
        <v/>
      </c>
      <c r="C60" s="141"/>
      <c r="D60" s="141"/>
      <c r="E60" s="142"/>
      <c r="F60" s="142"/>
      <c r="G60" s="143"/>
      <c r="H60"/>
      <c r="I60"/>
      <c r="J60"/>
      <c r="K60"/>
      <c r="L60"/>
      <c r="M60"/>
      <c r="N60"/>
      <c r="O60"/>
      <c r="P60"/>
      <c r="Q60"/>
    </row>
    <row r="61" spans="1:17" x14ac:dyDescent="0.2">
      <c r="A61" s="131">
        <f>Dieta!A61</f>
        <v>55</v>
      </c>
      <c r="B61" s="132" t="str">
        <f>IF(Dieta!C61&lt;&gt;"",Dieta!C61,"")</f>
        <v/>
      </c>
      <c r="C61" s="141"/>
      <c r="D61" s="141"/>
      <c r="E61" s="142"/>
      <c r="F61" s="142"/>
      <c r="G61" s="143"/>
      <c r="H61"/>
      <c r="I61"/>
      <c r="J61"/>
      <c r="K61"/>
      <c r="L61"/>
      <c r="M61"/>
      <c r="N61"/>
      <c r="O61"/>
      <c r="P61"/>
      <c r="Q61"/>
    </row>
    <row r="62" spans="1:17" x14ac:dyDescent="0.2">
      <c r="A62" s="131">
        <f>Dieta!A62</f>
        <v>56</v>
      </c>
      <c r="B62" s="132" t="str">
        <f>IF(Dieta!C62&lt;&gt;"",Dieta!C62,"")</f>
        <v/>
      </c>
      <c r="C62" s="141"/>
      <c r="D62" s="141"/>
      <c r="E62" s="142"/>
      <c r="F62" s="142"/>
      <c r="G62" s="143"/>
      <c r="H62"/>
      <c r="I62"/>
      <c r="J62"/>
      <c r="K62"/>
      <c r="L62"/>
      <c r="M62"/>
      <c r="N62"/>
      <c r="O62"/>
      <c r="P62"/>
      <c r="Q62"/>
    </row>
    <row r="63" spans="1:17" x14ac:dyDescent="0.2">
      <c r="A63" s="131">
        <f>Dieta!A63</f>
        <v>57</v>
      </c>
      <c r="B63" s="132" t="str">
        <f>IF(Dieta!C63&lt;&gt;"",Dieta!C63,"")</f>
        <v/>
      </c>
      <c r="C63" s="141"/>
      <c r="D63" s="141"/>
      <c r="E63" s="142"/>
      <c r="F63" s="142"/>
      <c r="G63" s="143"/>
      <c r="H63"/>
      <c r="I63"/>
      <c r="J63"/>
      <c r="K63"/>
      <c r="L63"/>
      <c r="M63"/>
      <c r="N63"/>
      <c r="O63"/>
      <c r="P63"/>
      <c r="Q63"/>
    </row>
    <row r="64" spans="1:17" x14ac:dyDescent="0.2">
      <c r="A64" s="131">
        <f>Dieta!A64</f>
        <v>58</v>
      </c>
      <c r="B64" s="132" t="str">
        <f>IF(Dieta!C64&lt;&gt;"",Dieta!C64,"")</f>
        <v/>
      </c>
      <c r="C64" s="141"/>
      <c r="D64" s="141"/>
      <c r="E64" s="142"/>
      <c r="F64" s="142"/>
      <c r="G64" s="143"/>
      <c r="H64"/>
      <c r="I64"/>
      <c r="J64"/>
      <c r="K64"/>
      <c r="L64"/>
      <c r="M64"/>
      <c r="N64"/>
      <c r="O64"/>
      <c r="P64"/>
      <c r="Q64"/>
    </row>
    <row r="65" spans="1:17" x14ac:dyDescent="0.2">
      <c r="A65" s="131">
        <f>Dieta!A65</f>
        <v>59</v>
      </c>
      <c r="B65" s="132" t="str">
        <f>IF(Dieta!C65&lt;&gt;"",Dieta!C65,"")</f>
        <v/>
      </c>
      <c r="C65" s="141"/>
      <c r="D65" s="141"/>
      <c r="E65" s="142"/>
      <c r="F65" s="142"/>
      <c r="G65" s="143"/>
      <c r="H65"/>
      <c r="I65"/>
      <c r="J65"/>
      <c r="K65"/>
      <c r="L65"/>
      <c r="M65"/>
      <c r="N65"/>
      <c r="O65"/>
      <c r="P65"/>
      <c r="Q65"/>
    </row>
    <row r="66" spans="1:17" x14ac:dyDescent="0.2">
      <c r="A66" s="131">
        <f>Dieta!A66</f>
        <v>60</v>
      </c>
      <c r="B66" s="132" t="str">
        <f>IF(Dieta!C66&lt;&gt;"",Dieta!C66,"")</f>
        <v/>
      </c>
      <c r="C66" s="141"/>
      <c r="D66" s="141"/>
      <c r="E66" s="142"/>
      <c r="F66" s="142"/>
      <c r="G66" s="143"/>
      <c r="H66"/>
      <c r="I66"/>
      <c r="J66"/>
      <c r="K66"/>
      <c r="L66"/>
      <c r="M66"/>
      <c r="N66"/>
      <c r="O66"/>
      <c r="P66"/>
      <c r="Q66"/>
    </row>
    <row r="67" spans="1:17" x14ac:dyDescent="0.2">
      <c r="A67" s="131">
        <f>Dieta!A67</f>
        <v>61</v>
      </c>
      <c r="B67" s="132" t="str">
        <f>IF(Dieta!C67&lt;&gt;"",Dieta!C67,"")</f>
        <v/>
      </c>
      <c r="C67" s="141"/>
      <c r="D67" s="141"/>
      <c r="E67" s="142"/>
      <c r="F67" s="142"/>
      <c r="G67" s="143"/>
      <c r="H67"/>
      <c r="I67"/>
      <c r="J67"/>
      <c r="K67"/>
      <c r="L67"/>
      <c r="M67"/>
      <c r="N67"/>
      <c r="O67"/>
      <c r="P67"/>
      <c r="Q67"/>
    </row>
    <row r="68" spans="1:17" x14ac:dyDescent="0.2">
      <c r="A68" s="131">
        <f>Dieta!A68</f>
        <v>62</v>
      </c>
      <c r="B68" s="132" t="str">
        <f>IF(Dieta!C68&lt;&gt;"",Dieta!C68,"")</f>
        <v/>
      </c>
      <c r="C68" s="141"/>
      <c r="D68" s="141"/>
      <c r="E68" s="142"/>
      <c r="F68" s="142"/>
      <c r="G68" s="143"/>
      <c r="H68"/>
      <c r="I68"/>
      <c r="J68"/>
      <c r="K68"/>
      <c r="L68"/>
      <c r="M68"/>
      <c r="N68"/>
      <c r="O68"/>
      <c r="P68"/>
      <c r="Q68"/>
    </row>
    <row r="69" spans="1:17" x14ac:dyDescent="0.2">
      <c r="A69" s="131">
        <f>Dieta!A69</f>
        <v>63</v>
      </c>
      <c r="B69" s="132" t="str">
        <f>IF(Dieta!C69&lt;&gt;"",Dieta!C69,"")</f>
        <v/>
      </c>
      <c r="C69" s="141"/>
      <c r="D69" s="141"/>
      <c r="E69" s="142"/>
      <c r="F69" s="142"/>
      <c r="G69" s="143"/>
      <c r="H69"/>
      <c r="I69"/>
      <c r="J69"/>
      <c r="K69"/>
      <c r="L69"/>
      <c r="M69"/>
      <c r="N69"/>
      <c r="O69"/>
      <c r="P69"/>
      <c r="Q69"/>
    </row>
    <row r="70" spans="1:17" x14ac:dyDescent="0.2">
      <c r="A70" s="131">
        <f>Dieta!A70</f>
        <v>64</v>
      </c>
      <c r="B70" s="132" t="str">
        <f>IF(Dieta!C70&lt;&gt;"",Dieta!C70,"")</f>
        <v/>
      </c>
      <c r="C70" s="141"/>
      <c r="D70" s="141"/>
      <c r="E70" s="142"/>
      <c r="F70" s="142"/>
      <c r="G70" s="143"/>
      <c r="H70"/>
      <c r="I70"/>
      <c r="J70"/>
      <c r="K70"/>
      <c r="L70"/>
      <c r="M70"/>
      <c r="N70"/>
      <c r="O70"/>
      <c r="P70"/>
      <c r="Q70"/>
    </row>
    <row r="71" spans="1:17" x14ac:dyDescent="0.2">
      <c r="A71" s="131">
        <f>Dieta!A71</f>
        <v>65</v>
      </c>
      <c r="B71" s="132" t="str">
        <f>IF(Dieta!C71&lt;&gt;"",Dieta!C71,"")</f>
        <v/>
      </c>
      <c r="C71" s="141"/>
      <c r="D71" s="141"/>
      <c r="E71" s="142"/>
      <c r="F71" s="142"/>
      <c r="G71" s="143"/>
      <c r="H71"/>
      <c r="I71"/>
      <c r="J71"/>
      <c r="K71"/>
      <c r="L71"/>
      <c r="M71"/>
      <c r="N71"/>
      <c r="O71"/>
      <c r="P71"/>
      <c r="Q71"/>
    </row>
    <row r="72" spans="1:17" x14ac:dyDescent="0.2">
      <c r="A72" s="131">
        <f>Dieta!A72</f>
        <v>66</v>
      </c>
      <c r="B72" s="132" t="str">
        <f>IF(Dieta!C72&lt;&gt;"",Dieta!C72,"")</f>
        <v/>
      </c>
      <c r="C72" s="141"/>
      <c r="D72" s="141"/>
      <c r="E72" s="142"/>
      <c r="F72" s="142"/>
      <c r="G72" s="143"/>
      <c r="H72"/>
      <c r="I72"/>
      <c r="J72"/>
      <c r="K72"/>
      <c r="L72"/>
      <c r="M72"/>
      <c r="N72"/>
      <c r="O72"/>
      <c r="P72"/>
      <c r="Q72"/>
    </row>
    <row r="73" spans="1:17" x14ac:dyDescent="0.2">
      <c r="A73" s="131">
        <f>Dieta!A73</f>
        <v>67</v>
      </c>
      <c r="B73" s="132" t="str">
        <f>IF(Dieta!C73&lt;&gt;"",Dieta!C73,"")</f>
        <v/>
      </c>
      <c r="C73" s="141"/>
      <c r="D73" s="141"/>
      <c r="E73" s="142"/>
      <c r="F73" s="142"/>
      <c r="G73" s="143"/>
      <c r="H73"/>
      <c r="I73"/>
      <c r="J73"/>
      <c r="K73"/>
      <c r="L73"/>
      <c r="M73"/>
      <c r="N73"/>
      <c r="O73"/>
      <c r="P73"/>
      <c r="Q73"/>
    </row>
    <row r="74" spans="1:17" x14ac:dyDescent="0.2">
      <c r="A74" s="131">
        <f>Dieta!A74</f>
        <v>68</v>
      </c>
      <c r="B74" s="132" t="str">
        <f>IF(Dieta!C74&lt;&gt;"",Dieta!C74,"")</f>
        <v/>
      </c>
      <c r="C74" s="141"/>
      <c r="D74" s="141"/>
      <c r="E74" s="142"/>
      <c r="F74" s="142"/>
      <c r="G74" s="143"/>
      <c r="H74"/>
      <c r="I74"/>
      <c r="J74"/>
      <c r="K74"/>
      <c r="L74"/>
      <c r="M74"/>
      <c r="N74"/>
      <c r="O74"/>
      <c r="P74"/>
      <c r="Q74"/>
    </row>
    <row r="75" spans="1:17" x14ac:dyDescent="0.2">
      <c r="A75" s="131">
        <f>Dieta!A75</f>
        <v>69</v>
      </c>
      <c r="B75" s="132" t="str">
        <f>IF(Dieta!C75&lt;&gt;"",Dieta!C75,"")</f>
        <v/>
      </c>
      <c r="C75" s="141"/>
      <c r="D75" s="141"/>
      <c r="E75" s="142"/>
      <c r="F75" s="142"/>
      <c r="G75" s="143"/>
      <c r="H75"/>
      <c r="I75"/>
      <c r="J75"/>
      <c r="K75"/>
      <c r="L75"/>
      <c r="M75"/>
      <c r="N75"/>
      <c r="O75"/>
      <c r="P75"/>
      <c r="Q75"/>
    </row>
    <row r="76" spans="1:17" x14ac:dyDescent="0.2">
      <c r="A76" s="131">
        <f>Dieta!A76</f>
        <v>70</v>
      </c>
      <c r="B76" s="132" t="str">
        <f>IF(Dieta!C76&lt;&gt;"",Dieta!C76,"")</f>
        <v/>
      </c>
      <c r="C76" s="141"/>
      <c r="D76" s="141"/>
      <c r="E76" s="142"/>
      <c r="F76" s="142"/>
      <c r="G76" s="143"/>
      <c r="H76"/>
      <c r="I76"/>
      <c r="J76"/>
      <c r="K76"/>
      <c r="L76"/>
      <c r="M76"/>
      <c r="N76"/>
      <c r="O76"/>
      <c r="P76"/>
      <c r="Q76"/>
    </row>
    <row r="77" spans="1:17" x14ac:dyDescent="0.2">
      <c r="A77" s="131">
        <f>Dieta!A77</f>
        <v>71</v>
      </c>
      <c r="B77" s="132" t="str">
        <f>IF(Dieta!C77&lt;&gt;"",Dieta!C77,"")</f>
        <v/>
      </c>
      <c r="C77" s="141"/>
      <c r="D77" s="141"/>
      <c r="E77" s="142"/>
      <c r="F77" s="142"/>
      <c r="G77" s="143"/>
      <c r="H77"/>
      <c r="I77"/>
      <c r="J77"/>
      <c r="K77"/>
      <c r="L77"/>
      <c r="M77"/>
      <c r="N77"/>
      <c r="O77"/>
      <c r="P77"/>
      <c r="Q77"/>
    </row>
    <row r="78" spans="1:17" x14ac:dyDescent="0.2">
      <c r="A78" s="131">
        <f>Dieta!A78</f>
        <v>72</v>
      </c>
      <c r="B78" s="132" t="str">
        <f>IF(Dieta!C78&lt;&gt;"",Dieta!C78,"")</f>
        <v/>
      </c>
      <c r="C78" s="141"/>
      <c r="D78" s="141"/>
      <c r="E78" s="142"/>
      <c r="F78" s="142"/>
      <c r="G78" s="143"/>
      <c r="H78"/>
      <c r="I78"/>
      <c r="J78"/>
      <c r="K78"/>
      <c r="L78"/>
      <c r="M78"/>
      <c r="N78"/>
      <c r="O78"/>
      <c r="P78"/>
      <c r="Q78"/>
    </row>
    <row r="79" spans="1:17" x14ac:dyDescent="0.2">
      <c r="A79" s="131">
        <f>Dieta!A79</f>
        <v>73</v>
      </c>
      <c r="B79" s="132" t="str">
        <f>IF(Dieta!C79&lt;&gt;"",Dieta!C79,"")</f>
        <v/>
      </c>
      <c r="C79" s="141"/>
      <c r="D79" s="141"/>
      <c r="E79" s="142"/>
      <c r="F79" s="142"/>
      <c r="G79" s="143"/>
      <c r="H79"/>
      <c r="I79"/>
      <c r="J79"/>
      <c r="K79"/>
      <c r="L79"/>
      <c r="M79"/>
      <c r="N79"/>
      <c r="O79"/>
      <c r="P79"/>
      <c r="Q79"/>
    </row>
    <row r="80" spans="1:17" x14ac:dyDescent="0.2">
      <c r="A80" s="131">
        <f>Dieta!A80</f>
        <v>74</v>
      </c>
      <c r="B80" s="132" t="str">
        <f>IF(Dieta!C80&lt;&gt;"",Dieta!C80,"")</f>
        <v/>
      </c>
      <c r="C80" s="141"/>
      <c r="D80" s="141"/>
      <c r="E80" s="142"/>
      <c r="F80" s="142"/>
      <c r="G80" s="143"/>
      <c r="H80"/>
      <c r="I80"/>
      <c r="J80"/>
      <c r="K80"/>
      <c r="L80"/>
      <c r="M80"/>
      <c r="N80"/>
      <c r="O80"/>
      <c r="P80"/>
      <c r="Q80"/>
    </row>
    <row r="81" spans="1:17" x14ac:dyDescent="0.2">
      <c r="A81" s="131">
        <f>Dieta!A81</f>
        <v>75</v>
      </c>
      <c r="B81" s="132" t="str">
        <f>IF(Dieta!C81&lt;&gt;"",Dieta!C81,"")</f>
        <v/>
      </c>
      <c r="C81" s="141"/>
      <c r="D81" s="141"/>
      <c r="E81" s="142"/>
      <c r="F81" s="142"/>
      <c r="G81" s="143"/>
      <c r="H81"/>
      <c r="I81"/>
      <c r="J81"/>
      <c r="K81"/>
      <c r="L81"/>
      <c r="M81"/>
      <c r="N81"/>
      <c r="O81"/>
      <c r="P81"/>
      <c r="Q81"/>
    </row>
    <row r="82" spans="1:17" x14ac:dyDescent="0.2">
      <c r="A82" s="131">
        <f>Dieta!A82</f>
        <v>76</v>
      </c>
      <c r="B82" s="132" t="str">
        <f>IF(Dieta!C82&lt;&gt;"",Dieta!C82,"")</f>
        <v/>
      </c>
      <c r="C82" s="141"/>
      <c r="D82" s="141"/>
      <c r="E82" s="142"/>
      <c r="F82" s="142"/>
      <c r="G82" s="143"/>
      <c r="H82"/>
      <c r="I82"/>
      <c r="J82"/>
      <c r="K82"/>
      <c r="L82"/>
      <c r="M82"/>
      <c r="N82"/>
      <c r="O82"/>
      <c r="P82"/>
      <c r="Q82"/>
    </row>
    <row r="83" spans="1:17" x14ac:dyDescent="0.2">
      <c r="A83" s="131">
        <f>Dieta!A83</f>
        <v>77</v>
      </c>
      <c r="B83" s="132" t="str">
        <f>IF(Dieta!C83&lt;&gt;"",Dieta!C83,"")</f>
        <v/>
      </c>
      <c r="C83" s="141"/>
      <c r="D83" s="141"/>
      <c r="E83" s="142"/>
      <c r="F83" s="142"/>
      <c r="G83" s="143"/>
      <c r="H83"/>
      <c r="I83"/>
      <c r="J83"/>
      <c r="K83"/>
      <c r="L83"/>
      <c r="M83"/>
      <c r="N83"/>
      <c r="O83"/>
      <c r="P83"/>
      <c r="Q83"/>
    </row>
    <row r="84" spans="1:17" x14ac:dyDescent="0.2">
      <c r="A84" s="131">
        <f>Dieta!A84</f>
        <v>78</v>
      </c>
      <c r="B84" s="132" t="str">
        <f>IF(Dieta!C84&lt;&gt;"",Dieta!C84,"")</f>
        <v/>
      </c>
      <c r="C84" s="141"/>
      <c r="D84" s="141"/>
      <c r="E84" s="142"/>
      <c r="F84" s="142"/>
      <c r="G84" s="143"/>
      <c r="H84"/>
      <c r="I84"/>
      <c r="J84"/>
      <c r="K84"/>
      <c r="L84"/>
      <c r="M84"/>
      <c r="N84"/>
      <c r="O84"/>
      <c r="P84"/>
      <c r="Q84"/>
    </row>
    <row r="85" spans="1:17" x14ac:dyDescent="0.2">
      <c r="A85" s="131">
        <f>Dieta!A85</f>
        <v>79</v>
      </c>
      <c r="B85" s="132" t="str">
        <f>IF(Dieta!C85&lt;&gt;"",Dieta!C85,"")</f>
        <v/>
      </c>
      <c r="C85" s="141"/>
      <c r="D85" s="141"/>
      <c r="E85" s="142"/>
      <c r="F85" s="142"/>
      <c r="G85" s="143"/>
      <c r="H85"/>
      <c r="I85"/>
      <c r="J85"/>
      <c r="K85"/>
      <c r="L85"/>
      <c r="M85"/>
      <c r="N85"/>
      <c r="O85"/>
      <c r="P85"/>
      <c r="Q85"/>
    </row>
    <row r="86" spans="1:17" x14ac:dyDescent="0.2">
      <c r="A86" s="131">
        <f>Dieta!A86</f>
        <v>80</v>
      </c>
      <c r="B86" s="132" t="str">
        <f>IF(Dieta!C86&lt;&gt;"",Dieta!C86,"")</f>
        <v/>
      </c>
      <c r="C86" s="141"/>
      <c r="D86" s="141"/>
      <c r="E86" s="142"/>
      <c r="F86" s="142"/>
      <c r="G86" s="143"/>
      <c r="H86"/>
      <c r="I86"/>
      <c r="J86"/>
      <c r="K86"/>
      <c r="L86"/>
      <c r="M86"/>
      <c r="N86"/>
      <c r="O86"/>
      <c r="P86"/>
      <c r="Q86"/>
    </row>
    <row r="87" spans="1:17" x14ac:dyDescent="0.2">
      <c r="A87" s="131">
        <f>Dieta!A87</f>
        <v>81</v>
      </c>
      <c r="B87" s="132" t="str">
        <f>IF(Dieta!C87&lt;&gt;"",Dieta!C87,"")</f>
        <v/>
      </c>
      <c r="C87" s="141"/>
      <c r="D87" s="141"/>
      <c r="E87" s="142"/>
      <c r="F87" s="142"/>
      <c r="G87" s="143"/>
      <c r="H87"/>
      <c r="I87"/>
      <c r="J87"/>
      <c r="K87"/>
      <c r="L87"/>
      <c r="M87"/>
      <c r="N87"/>
      <c r="O87"/>
      <c r="P87"/>
      <c r="Q87"/>
    </row>
    <row r="88" spans="1:17" x14ac:dyDescent="0.2">
      <c r="A88" s="131">
        <f>Dieta!A88</f>
        <v>82</v>
      </c>
      <c r="B88" s="132" t="str">
        <f>IF(Dieta!C88&lt;&gt;"",Dieta!C88,"")</f>
        <v/>
      </c>
      <c r="C88" s="141"/>
      <c r="D88" s="141"/>
      <c r="E88" s="142"/>
      <c r="F88" s="142"/>
      <c r="G88" s="143"/>
      <c r="H88"/>
      <c r="I88"/>
      <c r="J88"/>
      <c r="K88"/>
      <c r="L88"/>
      <c r="M88"/>
      <c r="N88"/>
      <c r="O88"/>
      <c r="P88"/>
      <c r="Q88"/>
    </row>
    <row r="89" spans="1:17" x14ac:dyDescent="0.2">
      <c r="A89" s="131">
        <f>Dieta!A89</f>
        <v>83</v>
      </c>
      <c r="B89" s="132" t="str">
        <f>IF(Dieta!C89&lt;&gt;"",Dieta!C89,"")</f>
        <v/>
      </c>
      <c r="C89" s="141"/>
      <c r="D89" s="141"/>
      <c r="E89" s="142"/>
      <c r="F89" s="142"/>
      <c r="G89" s="143"/>
      <c r="H89"/>
      <c r="I89"/>
      <c r="J89"/>
      <c r="K89"/>
      <c r="L89"/>
      <c r="M89"/>
      <c r="N89"/>
      <c r="O89"/>
      <c r="P89"/>
      <c r="Q89"/>
    </row>
    <row r="90" spans="1:17" x14ac:dyDescent="0.2">
      <c r="A90" s="131">
        <f>Dieta!A90</f>
        <v>84</v>
      </c>
      <c r="B90" s="132" t="str">
        <f>IF(Dieta!C90&lt;&gt;"",Dieta!C90,"")</f>
        <v/>
      </c>
      <c r="C90" s="141"/>
      <c r="D90" s="141"/>
      <c r="E90" s="142"/>
      <c r="F90" s="142"/>
      <c r="G90" s="143"/>
      <c r="H90"/>
      <c r="I90"/>
      <c r="J90"/>
      <c r="K90"/>
      <c r="L90"/>
      <c r="M90"/>
      <c r="N90"/>
      <c r="O90"/>
      <c r="P90"/>
      <c r="Q90"/>
    </row>
    <row r="91" spans="1:17" x14ac:dyDescent="0.2">
      <c r="A91" s="131">
        <f>Dieta!A91</f>
        <v>85</v>
      </c>
      <c r="B91" s="132" t="str">
        <f>IF(Dieta!C91&lt;&gt;"",Dieta!C91,"")</f>
        <v/>
      </c>
      <c r="C91" s="141"/>
      <c r="D91" s="141"/>
      <c r="E91" s="142"/>
      <c r="F91" s="142"/>
      <c r="G91" s="143"/>
      <c r="H91"/>
      <c r="I91"/>
      <c r="J91"/>
      <c r="K91"/>
      <c r="L91"/>
      <c r="M91"/>
      <c r="N91"/>
      <c r="O91"/>
      <c r="P91"/>
      <c r="Q91"/>
    </row>
    <row r="92" spans="1:17" x14ac:dyDescent="0.2">
      <c r="A92" s="131">
        <f>Dieta!A92</f>
        <v>86</v>
      </c>
      <c r="B92" s="132" t="str">
        <f>IF(Dieta!C92&lt;&gt;"",Dieta!C92,"")</f>
        <v/>
      </c>
      <c r="C92" s="141"/>
      <c r="D92" s="141"/>
      <c r="E92" s="142"/>
      <c r="F92" s="142"/>
      <c r="G92" s="143"/>
      <c r="H92"/>
      <c r="I92"/>
      <c r="J92"/>
      <c r="K92"/>
      <c r="L92"/>
      <c r="M92"/>
      <c r="N92"/>
      <c r="O92"/>
      <c r="P92"/>
      <c r="Q92"/>
    </row>
    <row r="93" spans="1:17" x14ac:dyDescent="0.2">
      <c r="A93" s="131">
        <f>Dieta!A93</f>
        <v>87</v>
      </c>
      <c r="B93" s="132" t="str">
        <f>IF(Dieta!C93&lt;&gt;"",Dieta!C93,"")</f>
        <v/>
      </c>
      <c r="C93" s="141"/>
      <c r="D93" s="141"/>
      <c r="E93" s="142"/>
      <c r="F93" s="142"/>
      <c r="G93" s="143"/>
      <c r="H93"/>
      <c r="I93"/>
      <c r="J93"/>
      <c r="K93"/>
      <c r="L93"/>
      <c r="M93"/>
      <c r="N93"/>
      <c r="O93"/>
      <c r="P93"/>
      <c r="Q93"/>
    </row>
    <row r="94" spans="1:17" x14ac:dyDescent="0.2">
      <c r="A94" s="131">
        <f>Dieta!A94</f>
        <v>88</v>
      </c>
      <c r="B94" s="132" t="str">
        <f>IF(Dieta!C94&lt;&gt;"",Dieta!C94,"")</f>
        <v/>
      </c>
      <c r="C94" s="141"/>
      <c r="D94" s="141"/>
      <c r="E94" s="142"/>
      <c r="F94" s="142"/>
      <c r="G94" s="143"/>
      <c r="H94"/>
      <c r="I94"/>
      <c r="J94"/>
      <c r="K94"/>
      <c r="L94"/>
      <c r="M94"/>
      <c r="N94"/>
      <c r="O94"/>
      <c r="P94"/>
      <c r="Q94"/>
    </row>
    <row r="95" spans="1:17" x14ac:dyDescent="0.2">
      <c r="A95" s="131">
        <f>Dieta!A95</f>
        <v>89</v>
      </c>
      <c r="B95" s="132" t="str">
        <f>IF(Dieta!C95&lt;&gt;"",Dieta!C95,"")</f>
        <v/>
      </c>
      <c r="C95" s="141"/>
      <c r="D95" s="141"/>
      <c r="E95" s="142"/>
      <c r="F95" s="142"/>
      <c r="G95" s="143"/>
      <c r="H95"/>
      <c r="I95"/>
      <c r="J95"/>
      <c r="K95"/>
      <c r="L95"/>
      <c r="M95"/>
      <c r="N95"/>
      <c r="O95"/>
      <c r="P95"/>
      <c r="Q95"/>
    </row>
    <row r="96" spans="1:17" x14ac:dyDescent="0.2">
      <c r="A96" s="131">
        <f>Dieta!A96</f>
        <v>90</v>
      </c>
      <c r="B96" s="132" t="str">
        <f>IF(Dieta!C96&lt;&gt;"",Dieta!C96,"")</f>
        <v/>
      </c>
      <c r="C96" s="141"/>
      <c r="D96" s="141"/>
      <c r="E96" s="142"/>
      <c r="F96" s="142"/>
      <c r="G96" s="143"/>
      <c r="H96"/>
      <c r="I96"/>
      <c r="J96"/>
      <c r="K96"/>
      <c r="L96"/>
      <c r="M96"/>
      <c r="N96"/>
      <c r="O96"/>
      <c r="P96"/>
      <c r="Q96"/>
    </row>
    <row r="97" spans="1:17" x14ac:dyDescent="0.2">
      <c r="A97" s="131">
        <f>Dieta!A97</f>
        <v>91</v>
      </c>
      <c r="B97" s="132" t="str">
        <f>IF(Dieta!C97&lt;&gt;"",Dieta!C97,"")</f>
        <v/>
      </c>
      <c r="C97" s="141"/>
      <c r="D97" s="141"/>
      <c r="E97" s="142"/>
      <c r="F97" s="142"/>
      <c r="G97" s="143"/>
      <c r="H97"/>
      <c r="I97"/>
      <c r="J97"/>
      <c r="K97"/>
      <c r="L97"/>
      <c r="M97"/>
      <c r="N97"/>
      <c r="O97"/>
      <c r="P97"/>
      <c r="Q97"/>
    </row>
    <row r="98" spans="1:17" x14ac:dyDescent="0.2">
      <c r="A98" s="131">
        <f>Dieta!A98</f>
        <v>92</v>
      </c>
      <c r="B98" s="132" t="str">
        <f>IF(Dieta!C98&lt;&gt;"",Dieta!C98,"")</f>
        <v/>
      </c>
      <c r="C98" s="141"/>
      <c r="D98" s="141"/>
      <c r="E98" s="142"/>
      <c r="F98" s="142"/>
      <c r="G98" s="143"/>
      <c r="H98"/>
      <c r="I98"/>
      <c r="J98"/>
      <c r="K98"/>
      <c r="L98"/>
      <c r="M98"/>
      <c r="N98"/>
      <c r="O98"/>
      <c r="P98"/>
      <c r="Q98"/>
    </row>
    <row r="99" spans="1:17" x14ac:dyDescent="0.2">
      <c r="A99" s="131">
        <f>Dieta!A99</f>
        <v>93</v>
      </c>
      <c r="B99" s="132" t="str">
        <f>IF(Dieta!C99&lt;&gt;"",Dieta!C99,"")</f>
        <v/>
      </c>
      <c r="C99" s="141"/>
      <c r="D99" s="141"/>
      <c r="E99" s="142"/>
      <c r="F99" s="142"/>
      <c r="G99" s="143"/>
      <c r="H99"/>
      <c r="I99"/>
      <c r="J99"/>
      <c r="K99"/>
      <c r="L99"/>
      <c r="M99"/>
      <c r="N99"/>
      <c r="O99"/>
      <c r="P99"/>
      <c r="Q99"/>
    </row>
    <row r="100" spans="1:17" x14ac:dyDescent="0.2">
      <c r="A100" s="131">
        <f>Dieta!A100</f>
        <v>94</v>
      </c>
      <c r="B100" s="132" t="str">
        <f>IF(Dieta!C100&lt;&gt;"",Dieta!C100,"")</f>
        <v/>
      </c>
      <c r="C100" s="141"/>
      <c r="D100" s="141"/>
      <c r="E100" s="142"/>
      <c r="F100" s="142"/>
      <c r="G100" s="143"/>
      <c r="H100"/>
      <c r="I100"/>
      <c r="J100"/>
      <c r="K100"/>
      <c r="L100"/>
      <c r="M100"/>
      <c r="N100"/>
      <c r="O100"/>
      <c r="P100"/>
      <c r="Q100"/>
    </row>
    <row r="101" spans="1:17" x14ac:dyDescent="0.2">
      <c r="A101" s="131">
        <f>Dieta!A101</f>
        <v>95</v>
      </c>
      <c r="B101" s="132" t="str">
        <f>IF(Dieta!C101&lt;&gt;"",Dieta!C101,"")</f>
        <v/>
      </c>
      <c r="C101" s="141"/>
      <c r="D101" s="141"/>
      <c r="E101" s="142"/>
      <c r="F101" s="142"/>
      <c r="G101" s="143"/>
      <c r="H101"/>
      <c r="I101"/>
      <c r="J101"/>
      <c r="K101"/>
      <c r="L101"/>
      <c r="M101"/>
      <c r="N101"/>
      <c r="O101"/>
      <c r="P101"/>
      <c r="Q101"/>
    </row>
    <row r="102" spans="1:17" x14ac:dyDescent="0.2">
      <c r="A102" s="131">
        <f>Dieta!A102</f>
        <v>96</v>
      </c>
      <c r="B102" s="132" t="str">
        <f>IF(Dieta!C102&lt;&gt;"",Dieta!C102,"")</f>
        <v/>
      </c>
      <c r="C102" s="141"/>
      <c r="D102" s="141"/>
      <c r="E102" s="142"/>
      <c r="F102" s="142"/>
      <c r="G102" s="143"/>
      <c r="H102"/>
      <c r="I102"/>
      <c r="J102"/>
      <c r="K102"/>
      <c r="L102"/>
      <c r="M102"/>
      <c r="N102"/>
      <c r="O102"/>
      <c r="P102"/>
      <c r="Q102"/>
    </row>
    <row r="103" spans="1:17" x14ac:dyDescent="0.2">
      <c r="A103" s="131">
        <f>Dieta!A103</f>
        <v>97</v>
      </c>
      <c r="B103" s="132" t="str">
        <f>IF(Dieta!C103&lt;&gt;"",Dieta!C103,"")</f>
        <v/>
      </c>
      <c r="C103" s="141"/>
      <c r="D103" s="141"/>
      <c r="E103" s="142"/>
      <c r="F103" s="142"/>
      <c r="G103" s="143"/>
      <c r="H103"/>
      <c r="I103"/>
      <c r="J103"/>
      <c r="K103"/>
      <c r="L103"/>
      <c r="M103"/>
      <c r="N103"/>
      <c r="O103"/>
      <c r="P103"/>
      <c r="Q103"/>
    </row>
    <row r="104" spans="1:17" x14ac:dyDescent="0.2">
      <c r="A104" s="131">
        <f>Dieta!A104</f>
        <v>98</v>
      </c>
      <c r="B104" s="132" t="str">
        <f>IF(Dieta!C104&lt;&gt;"",Dieta!C104,"")</f>
        <v/>
      </c>
      <c r="C104" s="141"/>
      <c r="D104" s="141"/>
      <c r="E104" s="142"/>
      <c r="F104" s="142"/>
      <c r="G104" s="143"/>
      <c r="H104"/>
      <c r="I104"/>
      <c r="J104"/>
      <c r="K104"/>
      <c r="L104"/>
      <c r="M104"/>
      <c r="N104"/>
      <c r="O104"/>
      <c r="P104"/>
      <c r="Q104"/>
    </row>
    <row r="105" spans="1:17" x14ac:dyDescent="0.2">
      <c r="A105" s="131">
        <f>Dieta!A105</f>
        <v>99</v>
      </c>
      <c r="B105" s="132" t="str">
        <f>IF(Dieta!C105&lt;&gt;"",Dieta!C105,"")</f>
        <v/>
      </c>
      <c r="C105" s="141"/>
      <c r="D105" s="141"/>
      <c r="E105" s="142"/>
      <c r="F105" s="142"/>
      <c r="G105" s="143"/>
      <c r="H105"/>
      <c r="I105"/>
      <c r="J105"/>
      <c r="K105"/>
      <c r="L105"/>
      <c r="M105"/>
      <c r="N105"/>
      <c r="O105"/>
      <c r="P105"/>
      <c r="Q105"/>
    </row>
    <row r="106" spans="1:17" x14ac:dyDescent="0.2">
      <c r="A106" s="131">
        <f>Dieta!A106</f>
        <v>100</v>
      </c>
      <c r="B106" s="132" t="str">
        <f>IF(Dieta!C106&lt;&gt;"",Dieta!C106,"")</f>
        <v/>
      </c>
      <c r="C106" s="141"/>
      <c r="D106" s="141"/>
      <c r="E106" s="142"/>
      <c r="F106" s="142"/>
      <c r="G106" s="143"/>
      <c r="H106"/>
      <c r="I106"/>
      <c r="J106"/>
      <c r="K106"/>
      <c r="L106"/>
      <c r="M106"/>
      <c r="N106"/>
      <c r="O106"/>
      <c r="P106"/>
      <c r="Q106"/>
    </row>
    <row r="107" spans="1:17" x14ac:dyDescent="0.2">
      <c r="A107" s="131">
        <f>Dieta!A107</f>
        <v>101</v>
      </c>
      <c r="B107" s="132" t="str">
        <f>IF(Dieta!C107&lt;&gt;"",Dieta!C107,"")</f>
        <v/>
      </c>
      <c r="C107" s="141"/>
      <c r="D107" s="141"/>
      <c r="E107" s="142"/>
      <c r="F107" s="142"/>
      <c r="G107" s="143"/>
      <c r="H107"/>
      <c r="I107"/>
      <c r="J107"/>
      <c r="K107"/>
      <c r="L107"/>
      <c r="M107"/>
      <c r="N107"/>
      <c r="O107"/>
      <c r="P107"/>
      <c r="Q107"/>
    </row>
    <row r="108" spans="1:17" x14ac:dyDescent="0.2">
      <c r="A108" s="131">
        <f>Dieta!A108</f>
        <v>102</v>
      </c>
      <c r="B108" s="132" t="str">
        <f>IF(Dieta!C108&lt;&gt;"",Dieta!C108,"")</f>
        <v/>
      </c>
      <c r="C108" s="141"/>
      <c r="D108" s="141"/>
      <c r="E108" s="142"/>
      <c r="F108" s="142"/>
      <c r="G108" s="143"/>
      <c r="H108"/>
      <c r="I108"/>
      <c r="J108"/>
      <c r="K108"/>
      <c r="L108"/>
      <c r="M108"/>
      <c r="N108"/>
      <c r="O108"/>
      <c r="P108"/>
      <c r="Q108"/>
    </row>
    <row r="109" spans="1:17" x14ac:dyDescent="0.2">
      <c r="A109" s="131">
        <f>Dieta!A109</f>
        <v>103</v>
      </c>
      <c r="B109" s="132" t="str">
        <f>IF(Dieta!C109&lt;&gt;"",Dieta!C109,"")</f>
        <v/>
      </c>
      <c r="C109" s="141"/>
      <c r="D109" s="141"/>
      <c r="E109" s="142"/>
      <c r="F109" s="142"/>
      <c r="G109" s="143"/>
      <c r="H109"/>
      <c r="I109"/>
      <c r="J109"/>
      <c r="K109"/>
      <c r="L109"/>
      <c r="M109"/>
      <c r="N109"/>
      <c r="O109"/>
      <c r="P109"/>
      <c r="Q109"/>
    </row>
    <row r="110" spans="1:17" x14ac:dyDescent="0.2">
      <c r="A110" s="131">
        <f>Dieta!A110</f>
        <v>104</v>
      </c>
      <c r="B110" s="132" t="str">
        <f>IF(Dieta!C110&lt;&gt;"",Dieta!C110,"")</f>
        <v/>
      </c>
      <c r="C110" s="141"/>
      <c r="D110" s="141"/>
      <c r="E110" s="142"/>
      <c r="F110" s="142"/>
      <c r="G110" s="143"/>
      <c r="H110"/>
      <c r="I110"/>
      <c r="J110"/>
      <c r="K110"/>
      <c r="L110"/>
      <c r="M110"/>
      <c r="N110"/>
      <c r="O110"/>
      <c r="P110"/>
      <c r="Q110"/>
    </row>
    <row r="111" spans="1:17" x14ac:dyDescent="0.2">
      <c r="A111" s="131">
        <f>Dieta!A111</f>
        <v>105</v>
      </c>
      <c r="B111" s="132" t="str">
        <f>IF(Dieta!C111&lt;&gt;"",Dieta!C111,"")</f>
        <v/>
      </c>
      <c r="C111" s="141"/>
      <c r="D111" s="141"/>
      <c r="E111" s="142"/>
      <c r="F111" s="142"/>
      <c r="G111" s="143"/>
      <c r="H111"/>
      <c r="I111"/>
      <c r="J111"/>
      <c r="K111"/>
      <c r="L111"/>
      <c r="M111"/>
      <c r="N111"/>
      <c r="O111"/>
      <c r="P111"/>
      <c r="Q111"/>
    </row>
    <row r="112" spans="1:17" x14ac:dyDescent="0.2">
      <c r="A112" s="131">
        <f>Dieta!A112</f>
        <v>106</v>
      </c>
      <c r="B112" s="132" t="str">
        <f>IF(Dieta!C112&lt;&gt;"",Dieta!C112,"")</f>
        <v/>
      </c>
      <c r="C112" s="141"/>
      <c r="D112" s="141"/>
      <c r="E112" s="142"/>
      <c r="F112" s="142"/>
      <c r="G112" s="143"/>
      <c r="H112"/>
      <c r="I112"/>
      <c r="J112"/>
      <c r="K112"/>
      <c r="L112"/>
      <c r="M112"/>
      <c r="N112"/>
      <c r="O112"/>
      <c r="P112"/>
      <c r="Q112"/>
    </row>
    <row r="113" spans="1:17" x14ac:dyDescent="0.2">
      <c r="A113" s="131">
        <f>Dieta!A113</f>
        <v>107</v>
      </c>
      <c r="B113" s="132" t="str">
        <f>IF(Dieta!C113&lt;&gt;"",Dieta!C113,"")</f>
        <v/>
      </c>
      <c r="C113" s="141"/>
      <c r="D113" s="141"/>
      <c r="E113" s="142"/>
      <c r="F113" s="142"/>
      <c r="G113" s="143"/>
      <c r="H113"/>
      <c r="I113"/>
      <c r="J113"/>
      <c r="K113"/>
      <c r="L113"/>
      <c r="M113"/>
      <c r="N113"/>
      <c r="O113"/>
      <c r="P113"/>
      <c r="Q113"/>
    </row>
    <row r="114" spans="1:17" x14ac:dyDescent="0.2">
      <c r="A114" s="131">
        <f>Dieta!A114</f>
        <v>108</v>
      </c>
      <c r="B114" s="132" t="str">
        <f>IF(Dieta!C114&lt;&gt;"",Dieta!C114,"")</f>
        <v/>
      </c>
      <c r="C114" s="141"/>
      <c r="D114" s="141"/>
      <c r="E114" s="142"/>
      <c r="F114" s="142"/>
      <c r="G114" s="143"/>
      <c r="H114"/>
      <c r="I114"/>
      <c r="J114"/>
      <c r="K114"/>
      <c r="L114"/>
      <c r="M114"/>
      <c r="N114"/>
      <c r="O114"/>
      <c r="P114"/>
      <c r="Q114"/>
    </row>
    <row r="115" spans="1:17" x14ac:dyDescent="0.2">
      <c r="A115" s="131">
        <f>Dieta!A115</f>
        <v>109</v>
      </c>
      <c r="B115" s="132" t="str">
        <f>IF(Dieta!C115&lt;&gt;"",Dieta!C115,"")</f>
        <v/>
      </c>
      <c r="C115" s="141"/>
      <c r="D115" s="141"/>
      <c r="E115" s="142"/>
      <c r="F115" s="142"/>
      <c r="G115" s="143"/>
      <c r="H115"/>
      <c r="I115"/>
      <c r="J115"/>
      <c r="K115"/>
      <c r="L115"/>
      <c r="M115"/>
      <c r="N115"/>
      <c r="O115"/>
      <c r="P115"/>
      <c r="Q115"/>
    </row>
    <row r="116" spans="1:17" x14ac:dyDescent="0.2">
      <c r="A116" s="131">
        <f>Dieta!A116</f>
        <v>110</v>
      </c>
      <c r="B116" s="132" t="str">
        <f>IF(Dieta!C116&lt;&gt;"",Dieta!C116,"")</f>
        <v/>
      </c>
      <c r="C116" s="141"/>
      <c r="D116" s="141"/>
      <c r="E116" s="142"/>
      <c r="F116" s="142"/>
      <c r="G116" s="143"/>
      <c r="H116"/>
      <c r="I116"/>
      <c r="J116"/>
      <c r="K116"/>
      <c r="L116"/>
      <c r="M116"/>
      <c r="N116"/>
      <c r="O116"/>
      <c r="P116"/>
      <c r="Q116"/>
    </row>
    <row r="117" spans="1:17" x14ac:dyDescent="0.2">
      <c r="A117" s="131">
        <f>Dieta!A117</f>
        <v>111</v>
      </c>
      <c r="B117" s="132" t="str">
        <f>IF(Dieta!C117&lt;&gt;"",Dieta!C117,"")</f>
        <v/>
      </c>
      <c r="C117" s="141"/>
      <c r="D117" s="141"/>
      <c r="E117" s="142"/>
      <c r="F117" s="142"/>
      <c r="G117" s="143"/>
      <c r="H117"/>
      <c r="I117"/>
      <c r="J117"/>
      <c r="K117"/>
      <c r="L117"/>
      <c r="M117"/>
      <c r="N117"/>
      <c r="O117"/>
      <c r="P117"/>
      <c r="Q117"/>
    </row>
    <row r="118" spans="1:17" x14ac:dyDescent="0.2">
      <c r="A118" s="131">
        <f>Dieta!A118</f>
        <v>112</v>
      </c>
      <c r="B118" s="132" t="str">
        <f>IF(Dieta!C118&lt;&gt;"",Dieta!C118,"")</f>
        <v/>
      </c>
      <c r="C118" s="141"/>
      <c r="D118" s="141"/>
      <c r="E118" s="142"/>
      <c r="F118" s="142"/>
      <c r="G118" s="143"/>
      <c r="H118"/>
      <c r="I118"/>
      <c r="J118"/>
      <c r="K118"/>
      <c r="L118"/>
      <c r="M118"/>
      <c r="N118"/>
      <c r="O118"/>
      <c r="P118"/>
      <c r="Q118"/>
    </row>
    <row r="119" spans="1:17" x14ac:dyDescent="0.2">
      <c r="A119" s="131">
        <f>Dieta!A119</f>
        <v>113</v>
      </c>
      <c r="B119" s="132" t="str">
        <f>IF(Dieta!C119&lt;&gt;"",Dieta!C119,"")</f>
        <v/>
      </c>
      <c r="C119" s="141"/>
      <c r="D119" s="141"/>
      <c r="E119" s="142"/>
      <c r="F119" s="142"/>
      <c r="G119" s="143"/>
      <c r="H119"/>
      <c r="I119"/>
      <c r="J119"/>
      <c r="K119"/>
      <c r="L119"/>
      <c r="M119"/>
      <c r="N119"/>
      <c r="O119"/>
      <c r="P119"/>
      <c r="Q119"/>
    </row>
    <row r="120" spans="1:17" x14ac:dyDescent="0.2">
      <c r="A120" s="131">
        <f>Dieta!A120</f>
        <v>114</v>
      </c>
      <c r="B120" s="132" t="str">
        <f>IF(Dieta!C120&lt;&gt;"",Dieta!C120,"")</f>
        <v/>
      </c>
      <c r="C120" s="141"/>
      <c r="D120" s="141"/>
      <c r="E120" s="142"/>
      <c r="F120" s="142"/>
      <c r="G120" s="143"/>
      <c r="H120"/>
      <c r="I120"/>
      <c r="J120"/>
      <c r="K120"/>
      <c r="L120"/>
      <c r="M120"/>
      <c r="N120"/>
      <c r="O120"/>
      <c r="P120"/>
      <c r="Q120"/>
    </row>
    <row r="121" spans="1:17" x14ac:dyDescent="0.2">
      <c r="A121" s="131">
        <f>Dieta!A121</f>
        <v>115</v>
      </c>
      <c r="B121" s="132" t="str">
        <f>IF(Dieta!C121&lt;&gt;"",Dieta!C121,"")</f>
        <v/>
      </c>
      <c r="C121" s="141"/>
      <c r="D121" s="141"/>
      <c r="E121" s="142"/>
      <c r="F121" s="142"/>
      <c r="G121" s="143"/>
      <c r="H121"/>
      <c r="I121"/>
      <c r="J121"/>
      <c r="K121"/>
      <c r="L121"/>
      <c r="M121"/>
      <c r="N121"/>
      <c r="O121"/>
      <c r="P121"/>
      <c r="Q121"/>
    </row>
    <row r="122" spans="1:17" x14ac:dyDescent="0.2">
      <c r="A122" s="131">
        <f>Dieta!A122</f>
        <v>116</v>
      </c>
      <c r="B122" s="132" t="str">
        <f>IF(Dieta!C122&lt;&gt;"",Dieta!C122,"")</f>
        <v/>
      </c>
      <c r="C122" s="141"/>
      <c r="D122" s="141"/>
      <c r="E122" s="142"/>
      <c r="F122" s="142"/>
      <c r="G122" s="143"/>
      <c r="H122"/>
      <c r="I122"/>
      <c r="J122"/>
      <c r="K122"/>
      <c r="L122"/>
      <c r="M122"/>
      <c r="N122"/>
      <c r="O122"/>
      <c r="P122"/>
      <c r="Q122"/>
    </row>
    <row r="123" spans="1:17" x14ac:dyDescent="0.2">
      <c r="A123" s="131">
        <f>Dieta!A123</f>
        <v>117</v>
      </c>
      <c r="B123" s="132" t="str">
        <f>IF(Dieta!C123&lt;&gt;"",Dieta!C123,"")</f>
        <v/>
      </c>
      <c r="C123" s="141"/>
      <c r="D123" s="141"/>
      <c r="E123" s="142"/>
      <c r="F123" s="142"/>
      <c r="G123" s="143"/>
      <c r="H123"/>
      <c r="I123"/>
      <c r="J123"/>
      <c r="K123"/>
      <c r="L123"/>
      <c r="M123"/>
      <c r="N123"/>
      <c r="O123"/>
      <c r="P123"/>
      <c r="Q123"/>
    </row>
    <row r="124" spans="1:17" x14ac:dyDescent="0.2">
      <c r="A124" s="131">
        <f>Dieta!A124</f>
        <v>118</v>
      </c>
      <c r="B124" s="132" t="str">
        <f>IF(Dieta!C124&lt;&gt;"",Dieta!C124,"")</f>
        <v/>
      </c>
      <c r="C124" s="141"/>
      <c r="D124" s="141"/>
      <c r="E124" s="142"/>
      <c r="F124" s="142"/>
      <c r="G124" s="143"/>
      <c r="H124"/>
      <c r="I124"/>
      <c r="J124"/>
      <c r="K124"/>
      <c r="L124"/>
      <c r="M124"/>
      <c r="N124"/>
      <c r="O124"/>
      <c r="P124"/>
      <c r="Q124"/>
    </row>
    <row r="125" spans="1:17" x14ac:dyDescent="0.2">
      <c r="A125" s="131">
        <f>Dieta!A125</f>
        <v>119</v>
      </c>
      <c r="B125" s="132" t="str">
        <f>IF(Dieta!C125&lt;&gt;"",Dieta!C125,"")</f>
        <v/>
      </c>
      <c r="C125" s="141"/>
      <c r="D125" s="141"/>
      <c r="E125" s="142"/>
      <c r="F125" s="142"/>
      <c r="G125" s="143"/>
      <c r="H125"/>
      <c r="I125"/>
      <c r="J125"/>
      <c r="K125"/>
      <c r="L125"/>
      <c r="M125"/>
      <c r="N125"/>
      <c r="O125"/>
      <c r="P125"/>
      <c r="Q125"/>
    </row>
    <row r="126" spans="1:17" x14ac:dyDescent="0.2">
      <c r="A126" s="131">
        <f>Dieta!A126</f>
        <v>120</v>
      </c>
      <c r="B126" s="132" t="str">
        <f>IF(Dieta!C126&lt;&gt;"",Dieta!C126,"")</f>
        <v/>
      </c>
      <c r="C126" s="141"/>
      <c r="D126" s="141"/>
      <c r="E126" s="142"/>
      <c r="F126" s="142"/>
      <c r="G126" s="143"/>
      <c r="H126"/>
      <c r="I126"/>
      <c r="J126"/>
      <c r="K126"/>
      <c r="L126"/>
      <c r="M126"/>
      <c r="N126"/>
      <c r="O126"/>
      <c r="P126"/>
      <c r="Q126"/>
    </row>
    <row r="127" spans="1:17" x14ac:dyDescent="0.2">
      <c r="A127" s="131">
        <f>Dieta!A127</f>
        <v>121</v>
      </c>
      <c r="B127" s="132" t="str">
        <f>IF(Dieta!C127&lt;&gt;"",Dieta!C127,"")</f>
        <v/>
      </c>
      <c r="C127" s="141"/>
      <c r="D127" s="141"/>
      <c r="E127" s="142"/>
      <c r="F127" s="142"/>
      <c r="G127" s="143"/>
      <c r="H127"/>
      <c r="I127"/>
      <c r="J127"/>
      <c r="K127"/>
      <c r="L127"/>
      <c r="M127"/>
      <c r="N127"/>
      <c r="O127"/>
      <c r="P127"/>
      <c r="Q127"/>
    </row>
    <row r="128" spans="1:17" x14ac:dyDescent="0.2">
      <c r="A128" s="131">
        <f>Dieta!A128</f>
        <v>122</v>
      </c>
      <c r="B128" s="132" t="str">
        <f>IF(Dieta!C128&lt;&gt;"",Dieta!C128,"")</f>
        <v/>
      </c>
      <c r="C128" s="141"/>
      <c r="D128" s="141"/>
      <c r="E128" s="142"/>
      <c r="F128" s="142"/>
      <c r="G128" s="143"/>
      <c r="H128"/>
      <c r="I128"/>
      <c r="J128"/>
      <c r="K128"/>
      <c r="L128"/>
      <c r="M128"/>
      <c r="N128"/>
      <c r="O128"/>
      <c r="P128"/>
      <c r="Q128"/>
    </row>
    <row r="129" spans="1:17" x14ac:dyDescent="0.2">
      <c r="A129" s="131">
        <f>Dieta!A129</f>
        <v>123</v>
      </c>
      <c r="B129" s="132" t="str">
        <f>IF(Dieta!C129&lt;&gt;"",Dieta!C129,"")</f>
        <v/>
      </c>
      <c r="C129" s="141"/>
      <c r="D129" s="141"/>
      <c r="E129" s="142"/>
      <c r="F129" s="142"/>
      <c r="G129" s="143"/>
      <c r="H129"/>
      <c r="I129"/>
      <c r="J129"/>
      <c r="K129"/>
      <c r="L129"/>
      <c r="M129"/>
      <c r="N129"/>
      <c r="O129"/>
      <c r="P129"/>
      <c r="Q129"/>
    </row>
    <row r="130" spans="1:17" x14ac:dyDescent="0.2">
      <c r="A130" s="131">
        <f>Dieta!A130</f>
        <v>124</v>
      </c>
      <c r="B130" s="132" t="str">
        <f>IF(Dieta!C130&lt;&gt;"",Dieta!C130,"")</f>
        <v/>
      </c>
      <c r="C130" s="141"/>
      <c r="D130" s="141"/>
      <c r="E130" s="142"/>
      <c r="F130" s="142"/>
      <c r="G130" s="143"/>
      <c r="H130"/>
      <c r="I130"/>
      <c r="J130"/>
      <c r="K130"/>
      <c r="L130"/>
      <c r="M130"/>
      <c r="N130"/>
      <c r="O130"/>
      <c r="P130"/>
      <c r="Q130"/>
    </row>
    <row r="131" spans="1:17" x14ac:dyDescent="0.2">
      <c r="A131" s="131">
        <f>Dieta!A131</f>
        <v>125</v>
      </c>
      <c r="B131" s="132" t="str">
        <f>IF(Dieta!C131&lt;&gt;"",Dieta!C131,"")</f>
        <v/>
      </c>
      <c r="C131" s="141"/>
      <c r="D131" s="141"/>
      <c r="E131" s="142"/>
      <c r="F131" s="142"/>
      <c r="G131" s="143"/>
      <c r="H131"/>
      <c r="I131"/>
      <c r="J131"/>
      <c r="K131"/>
      <c r="L131"/>
      <c r="M131"/>
      <c r="N131"/>
      <c r="O131"/>
      <c r="P131"/>
      <c r="Q131"/>
    </row>
    <row r="132" spans="1:17" x14ac:dyDescent="0.2">
      <c r="A132" s="131">
        <f>Dieta!A132</f>
        <v>126</v>
      </c>
      <c r="B132" s="132" t="str">
        <f>IF(Dieta!C132&lt;&gt;"",Dieta!C132,"")</f>
        <v/>
      </c>
      <c r="C132" s="141"/>
      <c r="D132" s="141"/>
      <c r="E132" s="142"/>
      <c r="F132" s="142"/>
      <c r="G132" s="143"/>
      <c r="H132"/>
      <c r="I132"/>
      <c r="J132"/>
      <c r="K132"/>
      <c r="L132"/>
      <c r="M132"/>
      <c r="N132"/>
      <c r="O132"/>
      <c r="P132"/>
      <c r="Q132"/>
    </row>
    <row r="133" spans="1:17" x14ac:dyDescent="0.2">
      <c r="A133" s="131">
        <f>Dieta!A133</f>
        <v>127</v>
      </c>
      <c r="B133" s="132" t="str">
        <f>IF(Dieta!C133&lt;&gt;"",Dieta!C133,"")</f>
        <v/>
      </c>
      <c r="C133" s="141"/>
      <c r="D133" s="141"/>
      <c r="E133" s="142"/>
      <c r="F133" s="142"/>
      <c r="G133" s="143"/>
      <c r="H133"/>
      <c r="I133"/>
      <c r="J133"/>
      <c r="K133"/>
      <c r="L133"/>
      <c r="M133"/>
      <c r="N133"/>
      <c r="O133"/>
      <c r="P133"/>
      <c r="Q133"/>
    </row>
    <row r="134" spans="1:17" x14ac:dyDescent="0.2">
      <c r="A134" s="131">
        <f>Dieta!A134</f>
        <v>128</v>
      </c>
      <c r="B134" s="132" t="str">
        <f>IF(Dieta!C134&lt;&gt;"",Dieta!C134,"")</f>
        <v/>
      </c>
      <c r="C134" s="141"/>
      <c r="D134" s="141"/>
      <c r="E134" s="142"/>
      <c r="F134" s="142"/>
      <c r="G134" s="143"/>
      <c r="H134"/>
      <c r="I134"/>
      <c r="J134"/>
      <c r="K134"/>
      <c r="L134"/>
      <c r="M134"/>
      <c r="N134"/>
      <c r="O134"/>
      <c r="P134"/>
      <c r="Q134"/>
    </row>
    <row r="135" spans="1:17" x14ac:dyDescent="0.2">
      <c r="A135" s="131">
        <f>Dieta!A135</f>
        <v>129</v>
      </c>
      <c r="B135" s="132" t="str">
        <f>IF(Dieta!C135&lt;&gt;"",Dieta!C135,"")</f>
        <v/>
      </c>
      <c r="C135" s="141"/>
      <c r="D135" s="141"/>
      <c r="E135" s="142"/>
      <c r="F135" s="142"/>
      <c r="G135" s="143"/>
      <c r="H135"/>
      <c r="I135"/>
      <c r="J135"/>
      <c r="K135"/>
      <c r="L135"/>
      <c r="M135"/>
      <c r="N135"/>
      <c r="O135"/>
      <c r="P135"/>
      <c r="Q135"/>
    </row>
    <row r="136" spans="1:17" x14ac:dyDescent="0.2">
      <c r="A136" s="131">
        <f>Dieta!A136</f>
        <v>130</v>
      </c>
      <c r="B136" s="132" t="str">
        <f>IF(Dieta!C136&lt;&gt;"",Dieta!C136,"")</f>
        <v/>
      </c>
      <c r="C136" s="141"/>
      <c r="D136" s="141"/>
      <c r="E136" s="142"/>
      <c r="F136" s="142"/>
      <c r="G136" s="143"/>
      <c r="H136"/>
      <c r="I136"/>
      <c r="J136"/>
      <c r="K136"/>
      <c r="L136"/>
      <c r="M136"/>
      <c r="N136"/>
      <c r="O136"/>
      <c r="P136"/>
      <c r="Q136"/>
    </row>
    <row r="137" spans="1:17" x14ac:dyDescent="0.2">
      <c r="A137" s="131">
        <f>Dieta!A137</f>
        <v>131</v>
      </c>
      <c r="B137" s="132" t="str">
        <f>IF(Dieta!C137&lt;&gt;"",Dieta!C137,"")</f>
        <v/>
      </c>
      <c r="C137" s="141"/>
      <c r="D137" s="141"/>
      <c r="E137" s="142"/>
      <c r="F137" s="142"/>
      <c r="G137" s="143"/>
      <c r="H137"/>
      <c r="I137"/>
      <c r="J137"/>
      <c r="K137"/>
      <c r="L137"/>
      <c r="M137"/>
      <c r="N137"/>
      <c r="O137"/>
      <c r="P137"/>
      <c r="Q137"/>
    </row>
    <row r="138" spans="1:17" x14ac:dyDescent="0.2">
      <c r="A138" s="131">
        <f>Dieta!A138</f>
        <v>132</v>
      </c>
      <c r="B138" s="132" t="str">
        <f>IF(Dieta!C138&lt;&gt;"",Dieta!C138,"")</f>
        <v/>
      </c>
      <c r="C138" s="141"/>
      <c r="D138" s="141"/>
      <c r="E138" s="142"/>
      <c r="F138" s="142"/>
      <c r="G138" s="143"/>
      <c r="H138"/>
      <c r="I138"/>
      <c r="J138"/>
      <c r="K138"/>
      <c r="L138"/>
      <c r="M138"/>
      <c r="N138"/>
      <c r="O138"/>
      <c r="P138"/>
      <c r="Q138"/>
    </row>
    <row r="139" spans="1:17" x14ac:dyDescent="0.2">
      <c r="A139" s="131">
        <f>Dieta!A139</f>
        <v>133</v>
      </c>
      <c r="B139" s="132" t="str">
        <f>IF(Dieta!C139&lt;&gt;"",Dieta!C139,"")</f>
        <v/>
      </c>
      <c r="C139" s="141"/>
      <c r="D139" s="141"/>
      <c r="E139" s="142"/>
      <c r="F139" s="142"/>
      <c r="G139" s="143"/>
      <c r="H139"/>
      <c r="I139"/>
      <c r="J139"/>
      <c r="K139"/>
      <c r="L139"/>
      <c r="M139"/>
      <c r="N139"/>
      <c r="O139"/>
      <c r="P139"/>
      <c r="Q139"/>
    </row>
    <row r="140" spans="1:17" x14ac:dyDescent="0.2">
      <c r="A140" s="131">
        <f>Dieta!A140</f>
        <v>134</v>
      </c>
      <c r="B140" s="132" t="str">
        <f>IF(Dieta!C140&lt;&gt;"",Dieta!C140,"")</f>
        <v/>
      </c>
      <c r="C140" s="141"/>
      <c r="D140" s="141"/>
      <c r="E140" s="142"/>
      <c r="F140" s="142"/>
      <c r="G140" s="143"/>
      <c r="H140"/>
      <c r="I140"/>
      <c r="J140"/>
      <c r="K140"/>
      <c r="L140"/>
      <c r="M140"/>
      <c r="N140"/>
      <c r="O140"/>
      <c r="P140"/>
      <c r="Q140"/>
    </row>
    <row r="141" spans="1:17" x14ac:dyDescent="0.2">
      <c r="A141" s="131">
        <f>Dieta!A141</f>
        <v>135</v>
      </c>
      <c r="B141" s="132" t="str">
        <f>IF(Dieta!C141&lt;&gt;"",Dieta!C141,"")</f>
        <v/>
      </c>
      <c r="C141" s="141"/>
      <c r="D141" s="141"/>
      <c r="E141" s="142"/>
      <c r="F141" s="142"/>
      <c r="G141" s="143"/>
      <c r="H141"/>
      <c r="I141"/>
      <c r="J141"/>
      <c r="K141"/>
      <c r="L141"/>
      <c r="M141"/>
      <c r="N141"/>
      <c r="O141"/>
      <c r="P141"/>
      <c r="Q141"/>
    </row>
    <row r="142" spans="1:17" x14ac:dyDescent="0.2">
      <c r="A142" s="131">
        <f>Dieta!A142</f>
        <v>136</v>
      </c>
      <c r="B142" s="132" t="str">
        <f>IF(Dieta!C142&lt;&gt;"",Dieta!C142,"")</f>
        <v/>
      </c>
      <c r="C142" s="141"/>
      <c r="D142" s="141"/>
      <c r="E142" s="142"/>
      <c r="F142" s="142"/>
      <c r="G142" s="143"/>
      <c r="H142"/>
      <c r="I142"/>
      <c r="J142"/>
      <c r="K142"/>
      <c r="L142"/>
      <c r="M142"/>
      <c r="N142"/>
      <c r="O142"/>
      <c r="P142"/>
      <c r="Q142"/>
    </row>
    <row r="143" spans="1:17" x14ac:dyDescent="0.2">
      <c r="A143" s="131">
        <f>Dieta!A143</f>
        <v>137</v>
      </c>
      <c r="B143" s="132" t="str">
        <f>IF(Dieta!C143&lt;&gt;"",Dieta!C143,"")</f>
        <v/>
      </c>
      <c r="C143" s="141"/>
      <c r="D143" s="141"/>
      <c r="E143" s="142"/>
      <c r="F143" s="142"/>
      <c r="G143" s="143"/>
      <c r="H143"/>
      <c r="I143"/>
      <c r="J143"/>
      <c r="K143"/>
      <c r="L143"/>
      <c r="M143"/>
      <c r="N143"/>
      <c r="O143"/>
      <c r="P143"/>
      <c r="Q143"/>
    </row>
    <row r="144" spans="1:17" x14ac:dyDescent="0.2">
      <c r="A144" s="131">
        <f>Dieta!A144</f>
        <v>138</v>
      </c>
      <c r="B144" s="132" t="str">
        <f>IF(Dieta!C144&lt;&gt;"",Dieta!C144,"")</f>
        <v/>
      </c>
      <c r="C144" s="141"/>
      <c r="D144" s="141"/>
      <c r="E144" s="142"/>
      <c r="F144" s="142"/>
      <c r="G144" s="143"/>
      <c r="H144"/>
      <c r="I144"/>
      <c r="J144"/>
      <c r="K144"/>
      <c r="L144"/>
      <c r="M144"/>
      <c r="N144"/>
      <c r="O144"/>
      <c r="P144"/>
      <c r="Q144"/>
    </row>
    <row r="145" spans="1:17" x14ac:dyDescent="0.2">
      <c r="A145" s="131">
        <f>Dieta!A145</f>
        <v>139</v>
      </c>
      <c r="B145" s="132" t="str">
        <f>IF(Dieta!C145&lt;&gt;"",Dieta!C145,"")</f>
        <v/>
      </c>
      <c r="C145" s="141"/>
      <c r="D145" s="141"/>
      <c r="E145" s="142"/>
      <c r="F145" s="142"/>
      <c r="G145" s="143"/>
      <c r="H145"/>
      <c r="I145"/>
      <c r="J145"/>
      <c r="K145"/>
      <c r="L145"/>
      <c r="M145"/>
      <c r="N145"/>
      <c r="O145"/>
      <c r="P145"/>
      <c r="Q145"/>
    </row>
    <row r="146" spans="1:17" x14ac:dyDescent="0.2">
      <c r="A146" s="131">
        <f>Dieta!A146</f>
        <v>140</v>
      </c>
      <c r="B146" s="132" t="str">
        <f>IF(Dieta!C146&lt;&gt;"",Dieta!C146,"")</f>
        <v/>
      </c>
      <c r="C146" s="141"/>
      <c r="D146" s="141"/>
      <c r="E146" s="142"/>
      <c r="F146" s="142"/>
      <c r="G146" s="143"/>
      <c r="H146"/>
      <c r="I146"/>
      <c r="J146"/>
      <c r="K146"/>
      <c r="L146"/>
      <c r="M146"/>
      <c r="N146"/>
      <c r="O146"/>
      <c r="P146"/>
      <c r="Q146"/>
    </row>
    <row r="147" spans="1:17" x14ac:dyDescent="0.2">
      <c r="A147" s="131">
        <f>Dieta!A147</f>
        <v>141</v>
      </c>
      <c r="B147" s="132" t="str">
        <f>IF(Dieta!C147&lt;&gt;"",Dieta!C147,"")</f>
        <v/>
      </c>
      <c r="C147" s="141"/>
      <c r="D147" s="141"/>
      <c r="E147" s="142"/>
      <c r="F147" s="142"/>
      <c r="G147" s="143"/>
      <c r="H147"/>
      <c r="I147"/>
      <c r="J147"/>
      <c r="K147"/>
      <c r="L147"/>
      <c r="M147"/>
      <c r="N147"/>
      <c r="O147"/>
      <c r="P147"/>
      <c r="Q147"/>
    </row>
    <row r="148" spans="1:17" x14ac:dyDescent="0.2">
      <c r="A148" s="131">
        <f>Dieta!A148</f>
        <v>142</v>
      </c>
      <c r="B148" s="132" t="str">
        <f>IF(Dieta!C148&lt;&gt;"",Dieta!C148,"")</f>
        <v/>
      </c>
      <c r="C148" s="141"/>
      <c r="D148" s="141"/>
      <c r="E148" s="142"/>
      <c r="F148" s="142"/>
      <c r="G148" s="143"/>
      <c r="H148"/>
      <c r="I148"/>
      <c r="J148"/>
      <c r="K148"/>
      <c r="L148"/>
      <c r="M148"/>
      <c r="N148"/>
      <c r="O148"/>
      <c r="P148"/>
      <c r="Q148"/>
    </row>
    <row r="149" spans="1:17" x14ac:dyDescent="0.2">
      <c r="A149" s="131">
        <f>Dieta!A149</f>
        <v>143</v>
      </c>
      <c r="B149" s="132" t="str">
        <f>IF(Dieta!C149&lt;&gt;"",Dieta!C149,"")</f>
        <v/>
      </c>
      <c r="C149" s="141"/>
      <c r="D149" s="141"/>
      <c r="E149" s="142"/>
      <c r="F149" s="142"/>
      <c r="G149" s="143"/>
      <c r="H149"/>
      <c r="I149"/>
      <c r="J149"/>
      <c r="K149"/>
      <c r="L149"/>
      <c r="M149"/>
      <c r="N149"/>
      <c r="O149"/>
      <c r="P149"/>
      <c r="Q149"/>
    </row>
    <row r="150" spans="1:17" x14ac:dyDescent="0.2">
      <c r="A150" s="131">
        <f>Dieta!A150</f>
        <v>144</v>
      </c>
      <c r="B150" s="132" t="str">
        <f>IF(Dieta!C150&lt;&gt;"",Dieta!C150,"")</f>
        <v/>
      </c>
      <c r="C150" s="141"/>
      <c r="D150" s="141"/>
      <c r="E150" s="142"/>
      <c r="F150" s="142"/>
      <c r="G150" s="143"/>
      <c r="H150"/>
      <c r="I150"/>
      <c r="J150"/>
      <c r="K150"/>
      <c r="L150"/>
      <c r="M150"/>
      <c r="N150"/>
      <c r="O150"/>
      <c r="P150"/>
      <c r="Q150"/>
    </row>
    <row r="151" spans="1:17" x14ac:dyDescent="0.2">
      <c r="A151" s="131">
        <f>Dieta!A151</f>
        <v>145</v>
      </c>
      <c r="B151" s="132" t="str">
        <f>IF(Dieta!C151&lt;&gt;"",Dieta!C151,"")</f>
        <v/>
      </c>
      <c r="C151" s="141"/>
      <c r="D151" s="141"/>
      <c r="E151" s="142"/>
      <c r="F151" s="142"/>
      <c r="G151" s="143"/>
      <c r="H151"/>
      <c r="I151"/>
      <c r="J151"/>
      <c r="K151"/>
      <c r="L151"/>
      <c r="M151"/>
      <c r="N151"/>
      <c r="O151"/>
      <c r="P151"/>
      <c r="Q151"/>
    </row>
    <row r="152" spans="1:17" x14ac:dyDescent="0.2">
      <c r="A152" s="131">
        <f>Dieta!A152</f>
        <v>146</v>
      </c>
      <c r="B152" s="132" t="str">
        <f>IF(Dieta!C152&lt;&gt;"",Dieta!C152,"")</f>
        <v/>
      </c>
      <c r="C152" s="141"/>
      <c r="D152" s="141"/>
      <c r="E152" s="142"/>
      <c r="F152" s="142"/>
      <c r="G152" s="143"/>
      <c r="H152"/>
      <c r="I152"/>
      <c r="J152"/>
      <c r="K152"/>
      <c r="L152"/>
      <c r="M152"/>
      <c r="N152"/>
      <c r="O152"/>
      <c r="P152"/>
      <c r="Q152"/>
    </row>
    <row r="153" spans="1:17" x14ac:dyDescent="0.2">
      <c r="A153" s="131">
        <f>Dieta!A153</f>
        <v>147</v>
      </c>
      <c r="B153" s="132" t="str">
        <f>IF(Dieta!C153&lt;&gt;"",Dieta!C153,"")</f>
        <v/>
      </c>
      <c r="C153" s="141"/>
      <c r="D153" s="141"/>
      <c r="E153" s="142"/>
      <c r="F153" s="142"/>
      <c r="G153" s="143"/>
      <c r="H153"/>
      <c r="I153"/>
      <c r="J153"/>
      <c r="K153"/>
      <c r="L153"/>
      <c r="M153"/>
      <c r="N153"/>
      <c r="O153"/>
      <c r="P153"/>
      <c r="Q153"/>
    </row>
    <row r="154" spans="1:17" x14ac:dyDescent="0.2">
      <c r="A154" s="131">
        <f>Dieta!A154</f>
        <v>148</v>
      </c>
      <c r="B154" s="132" t="str">
        <f>IF(Dieta!C154&lt;&gt;"",Dieta!C154,"")</f>
        <v/>
      </c>
      <c r="C154" s="141"/>
      <c r="D154" s="141"/>
      <c r="E154" s="142"/>
      <c r="F154" s="142"/>
      <c r="G154" s="143"/>
      <c r="H154"/>
      <c r="I154"/>
      <c r="J154"/>
      <c r="K154"/>
      <c r="L154"/>
      <c r="M154"/>
      <c r="N154"/>
      <c r="O154"/>
      <c r="P154"/>
      <c r="Q154"/>
    </row>
    <row r="155" spans="1:17" x14ac:dyDescent="0.2">
      <c r="A155" s="131">
        <f>Dieta!A155</f>
        <v>149</v>
      </c>
      <c r="B155" s="132" t="str">
        <f>IF(Dieta!C155&lt;&gt;"",Dieta!C155,"")</f>
        <v/>
      </c>
      <c r="C155" s="141"/>
      <c r="D155" s="141"/>
      <c r="E155" s="142"/>
      <c r="F155" s="142"/>
      <c r="G155" s="143"/>
      <c r="H155"/>
      <c r="I155"/>
      <c r="J155"/>
      <c r="K155"/>
      <c r="L155"/>
      <c r="M155"/>
      <c r="N155"/>
      <c r="O155"/>
      <c r="P155"/>
      <c r="Q155"/>
    </row>
    <row r="156" spans="1:17" x14ac:dyDescent="0.2">
      <c r="A156" s="131">
        <f>Dieta!A156</f>
        <v>150</v>
      </c>
      <c r="B156" s="132" t="str">
        <f>IF(Dieta!C156&lt;&gt;"",Dieta!C156,"")</f>
        <v/>
      </c>
      <c r="C156" s="141"/>
      <c r="D156" s="141"/>
      <c r="E156" s="142"/>
      <c r="F156" s="142"/>
      <c r="G156" s="143"/>
      <c r="H156"/>
      <c r="I156"/>
      <c r="J156"/>
      <c r="K156"/>
      <c r="L156"/>
      <c r="M156"/>
      <c r="N156"/>
      <c r="O156"/>
      <c r="P156"/>
      <c r="Q156"/>
    </row>
    <row r="157" spans="1:17" x14ac:dyDescent="0.2">
      <c r="A157" s="131">
        <f>Dieta!A157</f>
        <v>151</v>
      </c>
      <c r="B157" s="132" t="str">
        <f>IF(Dieta!C157&lt;&gt;"",Dieta!C157,"")</f>
        <v/>
      </c>
      <c r="C157" s="141"/>
      <c r="D157" s="141"/>
      <c r="E157" s="142"/>
      <c r="F157" s="142"/>
      <c r="G157" s="143"/>
      <c r="H157"/>
      <c r="I157"/>
      <c r="J157"/>
      <c r="K157"/>
      <c r="L157"/>
      <c r="M157"/>
      <c r="N157"/>
      <c r="O157"/>
      <c r="P157"/>
      <c r="Q157"/>
    </row>
    <row r="158" spans="1:17" x14ac:dyDescent="0.2">
      <c r="A158" s="131">
        <f>Dieta!A158</f>
        <v>152</v>
      </c>
      <c r="B158" s="132" t="str">
        <f>IF(Dieta!C158&lt;&gt;"",Dieta!C158,"")</f>
        <v/>
      </c>
      <c r="C158" s="141"/>
      <c r="D158" s="141"/>
      <c r="E158" s="142"/>
      <c r="F158" s="142"/>
      <c r="G158" s="143"/>
      <c r="H158"/>
      <c r="I158"/>
      <c r="J158"/>
      <c r="K158"/>
      <c r="L158"/>
      <c r="M158"/>
      <c r="N158"/>
      <c r="O158"/>
      <c r="P158"/>
      <c r="Q158"/>
    </row>
    <row r="159" spans="1:17" x14ac:dyDescent="0.2">
      <c r="A159" s="131">
        <f>Dieta!A159</f>
        <v>153</v>
      </c>
      <c r="B159" s="132" t="str">
        <f>IF(Dieta!C159&lt;&gt;"",Dieta!C159,"")</f>
        <v/>
      </c>
      <c r="C159" s="141"/>
      <c r="D159" s="141"/>
      <c r="E159" s="142"/>
      <c r="F159" s="142"/>
      <c r="G159" s="143"/>
      <c r="H159"/>
      <c r="I159"/>
      <c r="J159"/>
      <c r="K159"/>
      <c r="L159"/>
      <c r="M159"/>
      <c r="N159"/>
      <c r="O159"/>
      <c r="P159"/>
      <c r="Q159"/>
    </row>
    <row r="160" spans="1:17" x14ac:dyDescent="0.2">
      <c r="A160" s="131">
        <f>Dieta!A160</f>
        <v>154</v>
      </c>
      <c r="B160" s="132" t="str">
        <f>IF(Dieta!C160&lt;&gt;"",Dieta!C160,"")</f>
        <v/>
      </c>
      <c r="C160" s="141"/>
      <c r="D160" s="141"/>
      <c r="E160" s="142"/>
      <c r="F160" s="142"/>
      <c r="G160" s="143"/>
      <c r="H160"/>
      <c r="I160"/>
      <c r="J160"/>
      <c r="K160"/>
      <c r="L160"/>
      <c r="M160"/>
      <c r="N160"/>
      <c r="O160"/>
      <c r="P160"/>
      <c r="Q160"/>
    </row>
    <row r="161" spans="1:17" x14ac:dyDescent="0.2">
      <c r="A161" s="131">
        <f>Dieta!A161</f>
        <v>155</v>
      </c>
      <c r="B161" s="132" t="str">
        <f>IF(Dieta!C161&lt;&gt;"",Dieta!C161,"")</f>
        <v/>
      </c>
      <c r="C161" s="141"/>
      <c r="D161" s="141"/>
      <c r="E161" s="142"/>
      <c r="F161" s="142"/>
      <c r="G161" s="143"/>
      <c r="H161"/>
      <c r="I161"/>
      <c r="J161"/>
      <c r="K161"/>
      <c r="L161"/>
      <c r="M161"/>
      <c r="N161"/>
      <c r="O161"/>
      <c r="P161"/>
      <c r="Q161"/>
    </row>
    <row r="162" spans="1:17" x14ac:dyDescent="0.2">
      <c r="A162" s="131">
        <f>Dieta!A162</f>
        <v>156</v>
      </c>
      <c r="B162" s="132" t="str">
        <f>IF(Dieta!C162&lt;&gt;"",Dieta!C162,"")</f>
        <v/>
      </c>
      <c r="C162" s="141"/>
      <c r="D162" s="141"/>
      <c r="E162" s="142"/>
      <c r="F162" s="142"/>
      <c r="G162" s="143"/>
      <c r="H162"/>
      <c r="I162"/>
      <c r="J162"/>
      <c r="K162"/>
      <c r="L162"/>
      <c r="M162"/>
      <c r="N162"/>
      <c r="O162"/>
      <c r="P162"/>
      <c r="Q162"/>
    </row>
    <row r="163" spans="1:17" x14ac:dyDescent="0.2">
      <c r="A163" s="131">
        <f>Dieta!A163</f>
        <v>157</v>
      </c>
      <c r="B163" s="132" t="str">
        <f>IF(Dieta!C163&lt;&gt;"",Dieta!C163,"")</f>
        <v/>
      </c>
      <c r="C163" s="141"/>
      <c r="D163" s="141"/>
      <c r="E163" s="142"/>
      <c r="F163" s="142"/>
      <c r="G163" s="143"/>
      <c r="H163"/>
      <c r="I163"/>
      <c r="J163"/>
      <c r="K163"/>
      <c r="L163"/>
      <c r="M163"/>
      <c r="N163"/>
      <c r="O163"/>
      <c r="P163"/>
      <c r="Q163"/>
    </row>
    <row r="164" spans="1:17" x14ac:dyDescent="0.2">
      <c r="A164" s="131">
        <f>Dieta!A164</f>
        <v>158</v>
      </c>
      <c r="B164" s="132" t="str">
        <f>IF(Dieta!C164&lt;&gt;"",Dieta!C164,"")</f>
        <v/>
      </c>
      <c r="C164" s="141"/>
      <c r="D164" s="141"/>
      <c r="E164" s="142"/>
      <c r="F164" s="142"/>
      <c r="G164" s="143"/>
      <c r="H164"/>
      <c r="I164"/>
      <c r="J164"/>
      <c r="K164"/>
      <c r="L164"/>
      <c r="M164"/>
      <c r="N164"/>
      <c r="O164"/>
      <c r="P164"/>
      <c r="Q164"/>
    </row>
    <row r="165" spans="1:17" x14ac:dyDescent="0.2">
      <c r="A165" s="131">
        <f>Dieta!A165</f>
        <v>159</v>
      </c>
      <c r="B165" s="132" t="str">
        <f>IF(Dieta!C165&lt;&gt;"",Dieta!C165,"")</f>
        <v/>
      </c>
      <c r="C165" s="141"/>
      <c r="D165" s="141"/>
      <c r="E165" s="142"/>
      <c r="F165" s="142"/>
      <c r="G165" s="143"/>
      <c r="H165"/>
      <c r="I165"/>
      <c r="J165"/>
      <c r="K165"/>
      <c r="L165"/>
      <c r="M165"/>
      <c r="N165"/>
      <c r="O165"/>
      <c r="P165"/>
      <c r="Q165"/>
    </row>
    <row r="166" spans="1:17" x14ac:dyDescent="0.2">
      <c r="A166" s="131">
        <f>Dieta!A166</f>
        <v>160</v>
      </c>
      <c r="B166" s="132" t="str">
        <f>IF(Dieta!C166&lt;&gt;"",Dieta!C166,"")</f>
        <v/>
      </c>
      <c r="C166" s="141"/>
      <c r="D166" s="141"/>
      <c r="E166" s="142"/>
      <c r="F166" s="142"/>
      <c r="G166" s="143"/>
      <c r="H166"/>
      <c r="I166"/>
      <c r="J166"/>
      <c r="K166"/>
      <c r="L166"/>
      <c r="M166"/>
      <c r="N166"/>
      <c r="O166"/>
      <c r="P166"/>
      <c r="Q166"/>
    </row>
    <row r="167" spans="1:17" x14ac:dyDescent="0.2">
      <c r="A167" s="131">
        <f>Dieta!A167</f>
        <v>161</v>
      </c>
      <c r="B167" s="132" t="str">
        <f>IF(Dieta!C167&lt;&gt;"",Dieta!C167,"")</f>
        <v/>
      </c>
      <c r="C167" s="141"/>
      <c r="D167" s="141"/>
      <c r="E167" s="142"/>
      <c r="F167" s="142"/>
      <c r="G167" s="143"/>
      <c r="H167"/>
      <c r="I167"/>
      <c r="J167"/>
      <c r="K167"/>
      <c r="L167"/>
      <c r="M167"/>
      <c r="N167"/>
      <c r="O167"/>
      <c r="P167"/>
      <c r="Q167"/>
    </row>
    <row r="168" spans="1:17" x14ac:dyDescent="0.2">
      <c r="A168" s="131">
        <f>Dieta!A168</f>
        <v>162</v>
      </c>
      <c r="B168" s="132" t="str">
        <f>IF(Dieta!C168&lt;&gt;"",Dieta!C168,"")</f>
        <v/>
      </c>
      <c r="C168" s="141"/>
      <c r="D168" s="141"/>
      <c r="E168" s="142"/>
      <c r="F168" s="142"/>
      <c r="G168" s="143"/>
      <c r="H168"/>
      <c r="I168"/>
      <c r="J168"/>
      <c r="K168"/>
      <c r="L168"/>
      <c r="M168"/>
      <c r="N168"/>
      <c r="O168"/>
      <c r="P168"/>
      <c r="Q168"/>
    </row>
    <row r="169" spans="1:17" x14ac:dyDescent="0.2">
      <c r="A169" s="131">
        <f>Dieta!A169</f>
        <v>163</v>
      </c>
      <c r="B169" s="132" t="str">
        <f>IF(Dieta!C169&lt;&gt;"",Dieta!C169,"")</f>
        <v/>
      </c>
      <c r="C169" s="141"/>
      <c r="D169" s="141"/>
      <c r="E169" s="142"/>
      <c r="F169" s="142"/>
      <c r="G169" s="143"/>
      <c r="H169"/>
      <c r="I169"/>
      <c r="J169"/>
      <c r="K169"/>
      <c r="L169"/>
      <c r="M169"/>
      <c r="N169"/>
      <c r="O169"/>
      <c r="P169"/>
      <c r="Q169"/>
    </row>
    <row r="170" spans="1:17" x14ac:dyDescent="0.2">
      <c r="A170" s="131">
        <f>Dieta!A170</f>
        <v>164</v>
      </c>
      <c r="B170" s="132" t="str">
        <f>IF(Dieta!C170&lt;&gt;"",Dieta!C170,"")</f>
        <v/>
      </c>
      <c r="C170" s="141"/>
      <c r="D170" s="141"/>
      <c r="E170" s="142"/>
      <c r="F170" s="142"/>
      <c r="G170" s="143"/>
      <c r="H170"/>
      <c r="I170"/>
      <c r="J170"/>
      <c r="K170"/>
      <c r="L170"/>
      <c r="M170"/>
      <c r="N170"/>
      <c r="O170"/>
      <c r="P170"/>
      <c r="Q170"/>
    </row>
    <row r="171" spans="1:17" x14ac:dyDescent="0.2">
      <c r="A171" s="131">
        <f>Dieta!A171</f>
        <v>165</v>
      </c>
      <c r="B171" s="132" t="str">
        <f>IF(Dieta!C171&lt;&gt;"",Dieta!C171,"")</f>
        <v/>
      </c>
      <c r="C171" s="141"/>
      <c r="D171" s="141"/>
      <c r="E171" s="142"/>
      <c r="F171" s="142"/>
      <c r="G171" s="143"/>
      <c r="H171"/>
      <c r="I171"/>
      <c r="J171"/>
      <c r="K171"/>
      <c r="L171"/>
      <c r="M171"/>
      <c r="N171"/>
      <c r="O171"/>
      <c r="P171"/>
      <c r="Q171"/>
    </row>
    <row r="172" spans="1:17" x14ac:dyDescent="0.2">
      <c r="A172" s="131">
        <f>Dieta!A172</f>
        <v>166</v>
      </c>
      <c r="B172" s="132" t="str">
        <f>IF(Dieta!C172&lt;&gt;"",Dieta!C172,"")</f>
        <v/>
      </c>
      <c r="C172" s="141"/>
      <c r="D172" s="141"/>
      <c r="E172" s="142"/>
      <c r="F172" s="142"/>
      <c r="G172" s="143"/>
      <c r="H172"/>
      <c r="I172"/>
      <c r="J172"/>
      <c r="K172"/>
      <c r="L172"/>
      <c r="M172"/>
      <c r="N172"/>
      <c r="O172"/>
      <c r="P172"/>
      <c r="Q172"/>
    </row>
    <row r="173" spans="1:17" x14ac:dyDescent="0.2">
      <c r="A173" s="131">
        <f>Dieta!A173</f>
        <v>167</v>
      </c>
      <c r="B173" s="132" t="str">
        <f>IF(Dieta!C173&lt;&gt;"",Dieta!C173,"")</f>
        <v/>
      </c>
      <c r="C173" s="141"/>
      <c r="D173" s="141"/>
      <c r="E173" s="142"/>
      <c r="F173" s="142"/>
      <c r="G173" s="143"/>
      <c r="H173"/>
      <c r="I173"/>
      <c r="J173"/>
      <c r="K173"/>
      <c r="L173"/>
      <c r="M173"/>
      <c r="N173"/>
      <c r="O173"/>
      <c r="P173"/>
      <c r="Q173"/>
    </row>
    <row r="174" spans="1:17" x14ac:dyDescent="0.2">
      <c r="A174" s="131">
        <f>Dieta!A174</f>
        <v>168</v>
      </c>
      <c r="B174" s="132" t="str">
        <f>IF(Dieta!C174&lt;&gt;"",Dieta!C174,"")</f>
        <v/>
      </c>
      <c r="C174" s="141"/>
      <c r="D174" s="141"/>
      <c r="E174" s="142"/>
      <c r="F174" s="142"/>
      <c r="G174" s="143"/>
      <c r="H174"/>
      <c r="I174"/>
      <c r="J174"/>
      <c r="K174"/>
      <c r="L174"/>
      <c r="M174"/>
      <c r="N174"/>
      <c r="O174"/>
      <c r="P174"/>
      <c r="Q174"/>
    </row>
    <row r="175" spans="1:17" x14ac:dyDescent="0.2">
      <c r="A175" s="131">
        <f>Dieta!A175</f>
        <v>169</v>
      </c>
      <c r="B175" s="132" t="str">
        <f>IF(Dieta!C175&lt;&gt;"",Dieta!C175,"")</f>
        <v/>
      </c>
      <c r="C175" s="141"/>
      <c r="D175" s="141"/>
      <c r="E175" s="142"/>
      <c r="F175" s="142"/>
      <c r="G175" s="143"/>
      <c r="H175"/>
      <c r="I175"/>
      <c r="J175"/>
      <c r="K175"/>
      <c r="L175"/>
      <c r="M175"/>
      <c r="N175"/>
      <c r="O175"/>
      <c r="P175"/>
      <c r="Q175"/>
    </row>
    <row r="176" spans="1:17" x14ac:dyDescent="0.2">
      <c r="A176" s="131">
        <f>Dieta!A176</f>
        <v>170</v>
      </c>
      <c r="B176" s="132" t="str">
        <f>IF(Dieta!C176&lt;&gt;"",Dieta!C176,"")</f>
        <v/>
      </c>
      <c r="C176" s="141"/>
      <c r="D176" s="141"/>
      <c r="E176" s="142"/>
      <c r="F176" s="142"/>
      <c r="G176" s="143"/>
      <c r="H176"/>
      <c r="I176"/>
      <c r="J176"/>
      <c r="K176"/>
      <c r="L176"/>
      <c r="M176"/>
      <c r="N176"/>
      <c r="O176"/>
      <c r="P176"/>
      <c r="Q176"/>
    </row>
    <row r="177" spans="1:17" x14ac:dyDescent="0.2">
      <c r="A177" s="131">
        <f>Dieta!A177</f>
        <v>171</v>
      </c>
      <c r="B177" s="132" t="str">
        <f>IF(Dieta!C177&lt;&gt;"",Dieta!C177,"")</f>
        <v/>
      </c>
      <c r="C177" s="141"/>
      <c r="D177" s="141"/>
      <c r="E177" s="142"/>
      <c r="F177" s="142"/>
      <c r="G177" s="143"/>
      <c r="H177"/>
      <c r="I177"/>
      <c r="J177"/>
      <c r="K177"/>
      <c r="L177"/>
      <c r="M177"/>
      <c r="N177"/>
      <c r="O177"/>
      <c r="P177"/>
      <c r="Q177"/>
    </row>
    <row r="178" spans="1:17" x14ac:dyDescent="0.2">
      <c r="A178" s="131">
        <f>Dieta!A178</f>
        <v>172</v>
      </c>
      <c r="B178" s="132" t="str">
        <f>IF(Dieta!C178&lt;&gt;"",Dieta!C178,"")</f>
        <v/>
      </c>
      <c r="C178" s="141"/>
      <c r="D178" s="141"/>
      <c r="E178" s="142"/>
      <c r="F178" s="142"/>
      <c r="G178" s="143"/>
      <c r="H178"/>
      <c r="I178"/>
      <c r="J178"/>
      <c r="K178"/>
      <c r="L178"/>
      <c r="M178"/>
      <c r="N178"/>
      <c r="O178"/>
      <c r="P178"/>
      <c r="Q178"/>
    </row>
    <row r="179" spans="1:17" x14ac:dyDescent="0.2">
      <c r="A179" s="131">
        <f>Dieta!A179</f>
        <v>173</v>
      </c>
      <c r="B179" s="132" t="str">
        <f>IF(Dieta!C179&lt;&gt;"",Dieta!C179,"")</f>
        <v/>
      </c>
      <c r="C179" s="141"/>
      <c r="D179" s="141"/>
      <c r="E179" s="142"/>
      <c r="F179" s="142"/>
      <c r="G179" s="143"/>
      <c r="H179"/>
      <c r="I179"/>
      <c r="J179"/>
      <c r="K179"/>
      <c r="L179"/>
      <c r="M179"/>
      <c r="N179"/>
      <c r="O179"/>
      <c r="P179"/>
      <c r="Q179"/>
    </row>
    <row r="180" spans="1:17" x14ac:dyDescent="0.2">
      <c r="A180" s="131">
        <f>Dieta!A180</f>
        <v>174</v>
      </c>
      <c r="B180" s="132" t="str">
        <f>IF(Dieta!C180&lt;&gt;"",Dieta!C180,"")</f>
        <v/>
      </c>
      <c r="C180" s="141"/>
      <c r="D180" s="141"/>
      <c r="E180" s="142"/>
      <c r="F180" s="142"/>
      <c r="G180" s="143"/>
      <c r="H180"/>
      <c r="I180"/>
      <c r="J180"/>
      <c r="K180"/>
      <c r="L180"/>
      <c r="M180"/>
      <c r="N180"/>
      <c r="O180"/>
      <c r="P180"/>
      <c r="Q180"/>
    </row>
    <row r="181" spans="1:17" x14ac:dyDescent="0.2">
      <c r="L181" s="144"/>
    </row>
    <row r="182" spans="1:17" x14ac:dyDescent="0.2">
      <c r="L182" s="144"/>
    </row>
    <row r="183" spans="1:17" x14ac:dyDescent="0.2">
      <c r="L183" s="144"/>
    </row>
    <row r="184" spans="1:17" x14ac:dyDescent="0.2">
      <c r="L184" s="144"/>
    </row>
    <row r="185" spans="1:17" x14ac:dyDescent="0.2">
      <c r="L185" s="144"/>
    </row>
    <row r="186" spans="1:17" x14ac:dyDescent="0.2">
      <c r="L186" s="144"/>
    </row>
    <row r="187" spans="1:17" x14ac:dyDescent="0.2">
      <c r="L187" s="144"/>
    </row>
    <row r="188" spans="1:17" x14ac:dyDescent="0.2">
      <c r="L188" s="144"/>
    </row>
    <row r="189" spans="1:17" x14ac:dyDescent="0.2">
      <c r="L189" s="144"/>
    </row>
    <row r="190" spans="1:17" x14ac:dyDescent="0.2">
      <c r="L190" s="144"/>
    </row>
    <row r="191" spans="1:17" x14ac:dyDescent="0.2">
      <c r="L191" s="144"/>
    </row>
    <row r="192" spans="1:17" x14ac:dyDescent="0.2">
      <c r="L192" s="144"/>
    </row>
    <row r="193" spans="12:12" x14ac:dyDescent="0.2">
      <c r="L193" s="144"/>
    </row>
    <row r="194" spans="12:12" x14ac:dyDescent="0.2">
      <c r="L194" s="144"/>
    </row>
    <row r="195" spans="12:12" x14ac:dyDescent="0.2">
      <c r="L195" s="144"/>
    </row>
    <row r="196" spans="12:12" x14ac:dyDescent="0.2">
      <c r="L196" s="144"/>
    </row>
    <row r="197" spans="12:12" x14ac:dyDescent="0.2">
      <c r="L197" s="144"/>
    </row>
    <row r="198" spans="12:12" x14ac:dyDescent="0.2">
      <c r="L198" s="144"/>
    </row>
    <row r="199" spans="12:12" x14ac:dyDescent="0.2">
      <c r="L199" s="144"/>
    </row>
    <row r="200" spans="12:12" x14ac:dyDescent="0.2">
      <c r="L200" s="144"/>
    </row>
    <row r="201" spans="12:12" x14ac:dyDescent="0.2">
      <c r="L201" s="144"/>
    </row>
    <row r="202" spans="12:12" x14ac:dyDescent="0.2">
      <c r="L202" s="144"/>
    </row>
    <row r="203" spans="12:12" x14ac:dyDescent="0.2">
      <c r="L203" s="144"/>
    </row>
    <row r="204" spans="12:12" x14ac:dyDescent="0.2">
      <c r="L204" s="144"/>
    </row>
    <row r="205" spans="12:12" x14ac:dyDescent="0.2">
      <c r="L205" s="144"/>
    </row>
    <row r="206" spans="12:12" x14ac:dyDescent="0.2">
      <c r="L206" s="144"/>
    </row>
    <row r="207" spans="12:12" x14ac:dyDescent="0.2">
      <c r="L207" s="144"/>
    </row>
    <row r="208" spans="12:12" x14ac:dyDescent="0.2">
      <c r="L208" s="144"/>
    </row>
    <row r="209" spans="12:12" x14ac:dyDescent="0.2">
      <c r="L209" s="144"/>
    </row>
    <row r="210" spans="12:12" x14ac:dyDescent="0.2">
      <c r="L210" s="144"/>
    </row>
    <row r="211" spans="12:12" x14ac:dyDescent="0.2">
      <c r="L211" s="144"/>
    </row>
    <row r="212" spans="12:12" x14ac:dyDescent="0.2">
      <c r="L212" s="144"/>
    </row>
  </sheetData>
  <sheetProtection selectLockedCells="1" selectUnlockedCells="1"/>
  <mergeCells count="3">
    <mergeCell ref="C1:G1"/>
    <mergeCell ref="C2:D2"/>
    <mergeCell ref="E2:F2"/>
  </mergeCell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
  <sheetViews>
    <sheetView zoomScale="120" zoomScaleNormal="120" workbookViewId="0">
      <selection activeCell="G4" sqref="G4"/>
    </sheetView>
  </sheetViews>
  <sheetFormatPr defaultColWidth="11.5703125" defaultRowHeight="11.25" x14ac:dyDescent="0.15"/>
  <cols>
    <col min="1" max="1" width="12.5703125" style="145" customWidth="1"/>
    <col min="2" max="2" width="11.5703125" style="145"/>
    <col min="3" max="3" width="14.28515625" style="145" customWidth="1"/>
    <col min="4" max="4" width="13.7109375" style="145" customWidth="1"/>
    <col min="5" max="5" width="14.28515625" style="145" customWidth="1"/>
    <col min="6" max="6" width="16" style="145" customWidth="1"/>
    <col min="7" max="9" width="11.5703125" style="145"/>
    <col min="10" max="10" width="5.42578125" style="145" customWidth="1"/>
    <col min="11" max="16384" width="11.5703125" style="145"/>
  </cols>
  <sheetData>
    <row r="1" spans="1:15" s="147" customFormat="1" x14ac:dyDescent="0.15">
      <c r="A1" s="233" t="s">
        <v>178</v>
      </c>
      <c r="B1" s="233"/>
      <c r="C1" s="233"/>
      <c r="D1" s="233"/>
      <c r="E1" s="233"/>
      <c r="F1" s="233"/>
      <c r="G1" s="145"/>
      <c r="H1" s="145"/>
      <c r="I1" s="145"/>
    </row>
    <row r="2" spans="1:15" s="147" customFormat="1" x14ac:dyDescent="0.15">
      <c r="E2" s="145"/>
      <c r="F2" s="145"/>
      <c r="G2" s="145"/>
      <c r="H2" s="145"/>
      <c r="I2" s="145"/>
    </row>
    <row r="3" spans="1:15" s="147" customFormat="1" x14ac:dyDescent="0.15">
      <c r="A3" s="234" t="s">
        <v>179</v>
      </c>
      <c r="B3" s="234"/>
      <c r="C3" s="234"/>
      <c r="D3" s="234" t="s">
        <v>180</v>
      </c>
      <c r="E3" s="234"/>
      <c r="F3" s="234"/>
      <c r="G3" s="145"/>
      <c r="H3" s="145"/>
      <c r="I3" s="145"/>
    </row>
    <row r="4" spans="1:15" x14ac:dyDescent="0.15">
      <c r="A4" s="145" t="s">
        <v>16</v>
      </c>
      <c r="B4" s="148" t="str">
        <f ca="1">BMI!B10</f>
        <v/>
      </c>
      <c r="D4" s="145" t="s">
        <v>181</v>
      </c>
      <c r="E4" s="149"/>
      <c r="F4" s="145" t="s">
        <v>182</v>
      </c>
      <c r="G4" s="148" t="str">
        <f>IF(E4&lt;&gt;"",AVERAGE(E4:E9),"")</f>
        <v/>
      </c>
    </row>
    <row r="5" spans="1:15" ht="12.75" x14ac:dyDescent="0.2">
      <c r="A5" s="145" t="s">
        <v>183</v>
      </c>
      <c r="B5" s="150" t="str">
        <f ca="1">IF(B4&lt;&gt;"",220-B4,"")</f>
        <v/>
      </c>
      <c r="D5" s="145" t="s">
        <v>184</v>
      </c>
      <c r="E5" s="149"/>
      <c r="G5"/>
      <c r="H5"/>
      <c r="I5"/>
    </row>
    <row r="6" spans="1:15" ht="12.75" x14ac:dyDescent="0.2">
      <c r="A6" s="145" t="s">
        <v>185</v>
      </c>
      <c r="B6" s="150" t="str">
        <f ca="1">IF(B4&lt;&gt;"",208-B4*0.7,"")</f>
        <v/>
      </c>
      <c r="D6" s="145" t="s">
        <v>186</v>
      </c>
      <c r="E6" s="149"/>
      <c r="G6"/>
      <c r="H6"/>
      <c r="I6"/>
      <c r="K6"/>
      <c r="L6"/>
    </row>
    <row r="7" spans="1:15" ht="12.75" x14ac:dyDescent="0.2">
      <c r="D7" s="145" t="s">
        <v>187</v>
      </c>
      <c r="E7" s="149"/>
      <c r="G7"/>
      <c r="H7"/>
      <c r="I7"/>
      <c r="K7"/>
      <c r="L7"/>
    </row>
    <row r="8" spans="1:15" ht="12.75" x14ac:dyDescent="0.2">
      <c r="A8" s="234" t="s">
        <v>188</v>
      </c>
      <c r="B8" s="234"/>
      <c r="C8" s="234"/>
      <c r="D8" s="145" t="s">
        <v>189</v>
      </c>
      <c r="E8" s="149"/>
      <c r="G8"/>
      <c r="H8"/>
      <c r="I8"/>
      <c r="K8"/>
      <c r="L8"/>
    </row>
    <row r="9" spans="1:15" ht="12.75" x14ac:dyDescent="0.2">
      <c r="A9" s="145" t="s">
        <v>190</v>
      </c>
      <c r="B9" s="151" t="str">
        <f ca="1">IF($B$4&lt;&gt;"",CONCATENATE(ROUND(B5*87/100,0)," - ", ROUND(B5*93/100,0)),"")</f>
        <v/>
      </c>
      <c r="D9" s="145" t="s">
        <v>191</v>
      </c>
      <c r="E9" s="149"/>
      <c r="F9"/>
      <c r="G9"/>
      <c r="H9"/>
      <c r="I9"/>
      <c r="K9"/>
      <c r="L9"/>
    </row>
    <row r="10" spans="1:15" ht="12.75" x14ac:dyDescent="0.2">
      <c r="A10" s="145" t="s">
        <v>192</v>
      </c>
      <c r="B10" s="151" t="str">
        <f ca="1">IF($B$4&lt;&gt;"",CONCATENATE(ROUND(B6*87/100,0)," - ", ROUND(B6*93/100,0)),"")</f>
        <v/>
      </c>
      <c r="D10"/>
      <c r="E10"/>
      <c r="F10"/>
      <c r="G10"/>
      <c r="H10"/>
      <c r="I10"/>
      <c r="K10"/>
      <c r="L10"/>
    </row>
    <row r="11" spans="1:15" ht="12.75" x14ac:dyDescent="0.2">
      <c r="D11" s="233" t="s">
        <v>193</v>
      </c>
      <c r="E11" s="233"/>
      <c r="F11" s="233"/>
      <c r="G11" s="233"/>
      <c r="H11" s="233"/>
      <c r="I11" s="233"/>
      <c r="K11" s="147" t="s">
        <v>194</v>
      </c>
      <c r="L11"/>
    </row>
    <row r="12" spans="1:15" ht="12.75" x14ac:dyDescent="0.2">
      <c r="A12" s="234" t="s">
        <v>195</v>
      </c>
      <c r="B12" s="234"/>
      <c r="C12" s="234"/>
      <c r="D12" s="146" t="s">
        <v>196</v>
      </c>
      <c r="E12" s="146" t="s">
        <v>197</v>
      </c>
      <c r="F12" s="146" t="s">
        <v>198</v>
      </c>
      <c r="K12"/>
      <c r="L12" s="152"/>
      <c r="M12" s="152"/>
    </row>
    <row r="13" spans="1:15" x14ac:dyDescent="0.15">
      <c r="A13" s="145" t="s">
        <v>199</v>
      </c>
      <c r="B13" s="150" t="str">
        <f>IF($G$4&lt;&gt;"",B5-$G$4,"")</f>
        <v/>
      </c>
      <c r="D13" s="153" t="s">
        <v>200</v>
      </c>
      <c r="E13" s="154" t="str">
        <f ca="1">IF($B$4&lt;&gt;"",CONCATENATE(ROUND($B$5*80/100,0)," - ",ROUND($B$5*100/100,0)),"")</f>
        <v/>
      </c>
      <c r="F13" s="154" t="str">
        <f ca="1">IF($B$4&lt;&gt;"",CONCATENATE(ROUND($B$6*80/100,0)," - ",ROUND($B$6*100/100,0)),"")</f>
        <v/>
      </c>
      <c r="G13" s="155" t="s">
        <v>201</v>
      </c>
      <c r="H13" s="155"/>
      <c r="I13" s="155"/>
      <c r="K13" s="148" t="str">
        <f ca="1">IF(M13&lt;&gt;"",AVERAGE(L13,M13),"")</f>
        <v/>
      </c>
      <c r="L13" s="156" t="str">
        <f ca="1">IF($B$4&lt;&gt;"",MAX(ROUND($B$5*80/100,0),ROUND($B$6*80/100,0)),"")</f>
        <v/>
      </c>
      <c r="M13" s="156" t="str">
        <f ca="1">IF($B$4&lt;&gt;"",MIN(ROUND($B$5*100/100,0),ROUND($B$6*100/100,0)),"")</f>
        <v/>
      </c>
    </row>
    <row r="14" spans="1:15" x14ac:dyDescent="0.15">
      <c r="A14" s="145" t="s">
        <v>202</v>
      </c>
      <c r="B14" s="150" t="str">
        <f>IF($G$4&lt;&gt;"",B6-$G$4,"")</f>
        <v/>
      </c>
      <c r="D14" s="157" t="s">
        <v>203</v>
      </c>
      <c r="E14" s="158" t="str">
        <f ca="1">IF($B$4&lt;&gt;"",CONCATENATE(ROUND($B$5*70/100,0)," - ",ROUND($B$5*80/100,0)),"")</f>
        <v/>
      </c>
      <c r="F14" s="158" t="str">
        <f ca="1">IF($B$4&lt;&gt;"",CONCATENATE(ROUND($B$6*70/100,0)," - ",ROUND($B$6*80/100,0)),"")</f>
        <v/>
      </c>
      <c r="G14" s="159" t="s">
        <v>204</v>
      </c>
      <c r="H14" s="159"/>
      <c r="I14" s="159"/>
      <c r="K14" s="148" t="str">
        <f ca="1">IF(M14&lt;&gt;"",AVERAGE(L14,M14),"")</f>
        <v/>
      </c>
      <c r="L14" s="156" t="str">
        <f ca="1">IF($B$4&lt;&gt;"",MAX(ROUND($B$5*70/100,0),ROUND($B$6*70/100,0)),"")</f>
        <v/>
      </c>
      <c r="M14" s="156" t="str">
        <f ca="1">IF($B$4&lt;&gt;"",MIN(ROUND($B$5*80/100,0),ROUND($B$6*80/100,0)),"")</f>
        <v/>
      </c>
    </row>
    <row r="15" spans="1:15" ht="12.75" x14ac:dyDescent="0.2">
      <c r="A15"/>
      <c r="B15"/>
      <c r="C15"/>
      <c r="D15" s="153" t="s">
        <v>205</v>
      </c>
      <c r="E15" s="160" t="str">
        <f ca="1">IF($B$4&lt;&gt;"",CONCATENATE(ROUND($B$5*60/100,0)," - ",ROUND($B$5*70/100,0)),"")</f>
        <v/>
      </c>
      <c r="F15" s="160" t="str">
        <f ca="1">IF($B$4&lt;&gt;"",CONCATENATE(ROUND($B$6*60/100,0)," - ",ROUND($B$6*70/100,0)),"")</f>
        <v/>
      </c>
      <c r="G15" s="155" t="s">
        <v>206</v>
      </c>
      <c r="H15" s="155"/>
      <c r="I15" s="155"/>
      <c r="K15" s="148" t="str">
        <f ca="1">IF(M15&lt;&gt;"",AVERAGE(L15,M15),"")</f>
        <v/>
      </c>
      <c r="L15" s="156" t="str">
        <f ca="1">IF($B$4&lt;&gt;"",MAX(ROUND($B$5*60/100,0),ROUND($B$6*60/100,0)),"")</f>
        <v/>
      </c>
      <c r="M15" s="156" t="str">
        <f ca="1">IF($B$4&lt;&gt;"",MIN(ROUND($B$5*70/100,0),ROUND($B$6*70/100,0)),"")</f>
        <v/>
      </c>
      <c r="O15" s="161" t="s">
        <v>207</v>
      </c>
    </row>
    <row r="16" spans="1:15" ht="12.75" x14ac:dyDescent="0.2">
      <c r="A16"/>
      <c r="B16"/>
      <c r="C16"/>
      <c r="D16" s="157" t="s">
        <v>208</v>
      </c>
      <c r="E16" s="158" t="str">
        <f ca="1">IF($B$4&lt;&gt;"",CONCATENATE(ROUND($B$5*50/100,0)," - ",ROUND($B$5*60/100,0)),"")</f>
        <v/>
      </c>
      <c r="F16" s="158" t="str">
        <f ca="1">IF($B$4&lt;&gt;"",CONCATENATE(ROUND($B$6*50/100,0)," - ",ROUND($B$6*60/100,0)),"")</f>
        <v/>
      </c>
      <c r="G16" s="159" t="s">
        <v>209</v>
      </c>
      <c r="H16" s="159"/>
      <c r="I16" s="159"/>
      <c r="K16" s="148" t="str">
        <f ca="1">IF(M16&lt;&gt;"",AVERAGE(L16,M16),"")</f>
        <v/>
      </c>
      <c r="L16" s="156" t="str">
        <f ca="1">IF($B$4&lt;&gt;"",MAX(ROUND($B$5*50/100,0),ROUND($B$6*50/100,0)),"")</f>
        <v/>
      </c>
      <c r="M16" s="156" t="str">
        <f ca="1">IF($B$4&lt;&gt;"",MIN(ROUND($B$5*60/100,0),ROUND($B$6*60/100,0)),"")</f>
        <v/>
      </c>
    </row>
    <row r="17" spans="1:13" ht="12.75" x14ac:dyDescent="0.2">
      <c r="A17"/>
      <c r="B17"/>
      <c r="C17"/>
      <c r="K17"/>
      <c r="L17" s="156"/>
      <c r="M17" s="156"/>
    </row>
    <row r="18" spans="1:13" ht="12.75" x14ac:dyDescent="0.2">
      <c r="D18" s="233" t="s">
        <v>210</v>
      </c>
      <c r="E18" s="233"/>
      <c r="F18" s="233"/>
      <c r="G18" s="233"/>
      <c r="H18" s="233"/>
      <c r="I18" s="233"/>
      <c r="K18"/>
      <c r="L18" s="156"/>
      <c r="M18" s="156"/>
    </row>
    <row r="19" spans="1:13" ht="12.75" x14ac:dyDescent="0.2">
      <c r="D19" s="146" t="s">
        <v>211</v>
      </c>
      <c r="E19" s="146" t="s">
        <v>197</v>
      </c>
      <c r="F19" s="146" t="s">
        <v>198</v>
      </c>
      <c r="K19"/>
      <c r="L19" s="162"/>
      <c r="M19" s="162"/>
    </row>
    <row r="20" spans="1:13" ht="12.75" x14ac:dyDescent="0.2">
      <c r="D20" s="153" t="s">
        <v>212</v>
      </c>
      <c r="E20" s="154" t="str">
        <f>IF($G$4&lt;&gt;"",CONCATENATE(ROUND($B$13*70/100,0)+$G$4," - ",ROUND($B$13*100/100,0)+$G$4),"")</f>
        <v/>
      </c>
      <c r="F20" s="154" t="str">
        <f>IF($G$4&lt;&gt;"",CONCATENATE(ROUND($B$14*70/100,0)+$G$4," - ",ROUND($B$14*100/100,0)+$G$4),"")</f>
        <v/>
      </c>
      <c r="G20" s="155" t="s">
        <v>201</v>
      </c>
      <c r="H20" s="155"/>
      <c r="I20" s="155"/>
      <c r="J20"/>
      <c r="K20" s="148" t="str">
        <f>IF(M20&lt;&gt;"",AVERAGE(L20,M20),"")</f>
        <v/>
      </c>
      <c r="L20" s="156" t="str">
        <f>IF($G$4&lt;&gt;"",MAX(ROUND($B$13*70/100,0)+$G$4,ROUND($B$14*70/100,0)+$G$4),"")</f>
        <v/>
      </c>
      <c r="M20" s="156" t="str">
        <f>IF($G$4&lt;&gt;"",MIN(ROUND($B$13*100/100,0)+$G$4,ROUND($B$14*100/100,0)+$G$4),"")</f>
        <v/>
      </c>
    </row>
    <row r="21" spans="1:13" ht="12.75" x14ac:dyDescent="0.2">
      <c r="D21" s="157" t="s">
        <v>213</v>
      </c>
      <c r="E21" s="163" t="str">
        <f>IF($G$4&lt;&gt;"",CONCATENATE(ROUND($B$13*55/100,0)+$G$4," - ",ROUND($B$13*70/100,0)+$G$4),"")</f>
        <v/>
      </c>
      <c r="F21" s="163" t="str">
        <f>IF($G$4&lt;&gt;"",CONCATENATE(ROUND($B$14*55/100,0)+$G$4," - ",ROUND($B$14*70/100,0)+$G$4),"")</f>
        <v/>
      </c>
      <c r="G21" s="159" t="s">
        <v>204</v>
      </c>
      <c r="H21" s="159"/>
      <c r="I21" s="159"/>
      <c r="J21"/>
      <c r="K21" s="148" t="str">
        <f>IF(M21&lt;&gt;"",AVERAGE(L21,M21),"")</f>
        <v/>
      </c>
      <c r="L21" s="156" t="str">
        <f>IF($G$4&lt;&gt;"",MAX(ROUND($B$13*55/100,0)+$G$4,ROUND($B$14*55/100,0)+$G$4),"")</f>
        <v/>
      </c>
      <c r="M21" s="156" t="str">
        <f>IF($G$4&lt;&gt;"",MIN(ROUND($B$13*70/100,0)+$G$4,ROUND($B$14*70/100,0)+$G$4),"")</f>
        <v/>
      </c>
    </row>
    <row r="22" spans="1:13" ht="12.75" x14ac:dyDescent="0.2">
      <c r="D22" s="153" t="s">
        <v>214</v>
      </c>
      <c r="E22" s="154" t="str">
        <f>IF($G$4&lt;&gt;"",CONCATENATE(ROUND($B$13*40/100,0)+$G$4," - ",ROUND($B$13*55/100,0)+$G$4),"")</f>
        <v/>
      </c>
      <c r="F22" s="154" t="str">
        <f>IF($G$4&lt;&gt;"",CONCATENATE(ROUND($B$14*40/100,0)+$G$4," - ",ROUND($B$14*55/100,0)+$G$4),"")</f>
        <v/>
      </c>
      <c r="G22" s="155" t="s">
        <v>206</v>
      </c>
      <c r="H22" s="155"/>
      <c r="I22" s="155"/>
      <c r="J22"/>
      <c r="K22" s="148" t="str">
        <f>IF(M22&lt;&gt;"",AVERAGE(L22,M22),"")</f>
        <v/>
      </c>
      <c r="L22" s="156" t="str">
        <f>IF($G$4&lt;&gt;"",MAX(ROUND($B$13*40/100,0)+$G$4,ROUND($B$14*40/100,0)+$G$4),"")</f>
        <v/>
      </c>
      <c r="M22" s="156" t="str">
        <f>IF($G$4&lt;&gt;"",MIN(ROUND($B$13*55/100,0)+$G$4,ROUND($B$14*55/100,0)+$G$4),"")</f>
        <v/>
      </c>
    </row>
    <row r="23" spans="1:13" ht="12.75" x14ac:dyDescent="0.2">
      <c r="D23" s="157" t="s">
        <v>215</v>
      </c>
      <c r="E23" s="163" t="str">
        <f>IF($G$4&lt;&gt;"",CONCATENATE(ROUND($B$13*20/100,0)+$G$4," - ",ROUND($B$13*40/100,0)+$G$4),"")</f>
        <v/>
      </c>
      <c r="F23" s="163" t="str">
        <f>IF($G$4&lt;&gt;"",CONCATENATE(ROUND($B$14*20/100,0)+$G$4," - ",ROUND($B$14*40/100,0)+$G$4),"")</f>
        <v/>
      </c>
      <c r="G23" s="159" t="s">
        <v>209</v>
      </c>
      <c r="H23" s="159"/>
      <c r="I23" s="159"/>
      <c r="J23"/>
      <c r="K23" s="148" t="str">
        <f>IF(M23&lt;&gt;"",AVERAGE(L23,M23),"")</f>
        <v/>
      </c>
      <c r="L23" s="156" t="str">
        <f>IF($G$4&lt;&gt;"",MAX(ROUND($B$13*20/100,0)+$G$4,ROUND($B$14*20/100,0)+$G$4),"")</f>
        <v/>
      </c>
      <c r="M23" s="156" t="str">
        <f>IF($G$4&lt;&gt;"",MIN(ROUND($B$13*40/100,0)+$G$4,ROUND($B$14*40/100,0)+$G$4),"")</f>
        <v/>
      </c>
    </row>
    <row r="24" spans="1:13" ht="12.75" x14ac:dyDescent="0.2">
      <c r="J24"/>
    </row>
    <row r="26" spans="1:13" x14ac:dyDescent="0.15">
      <c r="E26" s="147" t="s">
        <v>216</v>
      </c>
      <c r="G26" s="164" t="s">
        <v>177</v>
      </c>
      <c r="H26" s="164" t="s">
        <v>176</v>
      </c>
      <c r="I26" s="164" t="s">
        <v>19</v>
      </c>
    </row>
    <row r="27" spans="1:13" ht="12.75" x14ac:dyDescent="0.2">
      <c r="E27"/>
      <c r="G27" s="153">
        <f t="shared" ref="G27:H30" ca="1" si="0">IF(OR($B$4&lt;&gt;"",$G$4&lt;&gt;0),MAX(L13,L20),"")</f>
        <v>0</v>
      </c>
      <c r="H27" s="153">
        <f t="shared" ca="1" si="0"/>
        <v>0</v>
      </c>
      <c r="I27" s="158">
        <f ca="1">IF(H27&lt;&gt;"",AVERAGE(G27,H27),"")</f>
        <v>0</v>
      </c>
    </row>
    <row r="28" spans="1:13" x14ac:dyDescent="0.15">
      <c r="G28" s="153">
        <f t="shared" ca="1" si="0"/>
        <v>0</v>
      </c>
      <c r="H28" s="153">
        <f t="shared" ca="1" si="0"/>
        <v>0</v>
      </c>
      <c r="I28" s="158">
        <f ca="1">IF(H28&lt;&gt;"",AVERAGE(G28,H28),"")</f>
        <v>0</v>
      </c>
    </row>
    <row r="29" spans="1:13" x14ac:dyDescent="0.15">
      <c r="G29" s="153">
        <f t="shared" ca="1" si="0"/>
        <v>0</v>
      </c>
      <c r="H29" s="153">
        <f t="shared" ca="1" si="0"/>
        <v>0</v>
      </c>
      <c r="I29" s="158">
        <f ca="1">IF(H29&lt;&gt;"",AVERAGE(G29,H29),"")</f>
        <v>0</v>
      </c>
    </row>
    <row r="30" spans="1:13" x14ac:dyDescent="0.15">
      <c r="G30" s="153">
        <f t="shared" ca="1" si="0"/>
        <v>0</v>
      </c>
      <c r="H30" s="153">
        <f t="shared" ca="1" si="0"/>
        <v>0</v>
      </c>
      <c r="I30" s="158">
        <f ca="1">IF(H30&lt;&gt;"",AVERAGE(G30,H30),"")</f>
        <v>0</v>
      </c>
    </row>
  </sheetData>
  <sheetProtection selectLockedCells="1" selectUnlockedCells="1"/>
  <mergeCells count="7">
    <mergeCell ref="D18:I18"/>
    <mergeCell ref="A1:F1"/>
    <mergeCell ref="A3:C3"/>
    <mergeCell ref="D3:F3"/>
    <mergeCell ref="A8:C8"/>
    <mergeCell ref="D11:I11"/>
    <mergeCell ref="A12:C12"/>
  </mergeCell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1"/>
  <sheetViews>
    <sheetView zoomScale="120" zoomScaleNormal="120" workbookViewId="0"/>
  </sheetViews>
  <sheetFormatPr defaultColWidth="11.5703125" defaultRowHeight="11.25" x14ac:dyDescent="0.15"/>
  <cols>
    <col min="1" max="1" width="19.5703125" style="145" customWidth="1"/>
    <col min="2" max="2" width="27.28515625" style="145" customWidth="1"/>
    <col min="3" max="3" width="8.7109375" style="145" customWidth="1"/>
    <col min="4" max="4" width="29.5703125" style="145" customWidth="1"/>
    <col min="5" max="5" width="10" style="145" customWidth="1"/>
    <col min="6" max="6" width="17" style="145" customWidth="1"/>
    <col min="7" max="16384" width="11.5703125" style="145"/>
  </cols>
  <sheetData>
    <row r="1" spans="1:9" x14ac:dyDescent="0.15">
      <c r="A1" s="233" t="s">
        <v>217</v>
      </c>
      <c r="B1" s="233"/>
      <c r="C1" s="233"/>
      <c r="D1" s="233"/>
      <c r="E1" s="233"/>
      <c r="F1" s="233"/>
      <c r="G1" s="233"/>
    </row>
    <row r="2" spans="1:9" x14ac:dyDescent="0.15">
      <c r="A2" s="147"/>
      <c r="D2" s="146"/>
      <c r="E2" s="165"/>
      <c r="F2" s="165"/>
      <c r="G2" s="166"/>
    </row>
    <row r="3" spans="1:9" x14ac:dyDescent="0.15">
      <c r="A3" s="147" t="s">
        <v>218</v>
      </c>
      <c r="B3" s="167" t="str">
        <f>INDEX(Peso_effettivo,COUNTA(Peso_effettivo),1)</f>
        <v/>
      </c>
      <c r="D3" s="235" t="s">
        <v>219</v>
      </c>
      <c r="E3" s="235"/>
      <c r="F3" s="235"/>
      <c r="G3" s="235"/>
      <c r="I3" s="168">
        <f>COUNTA(Peso_effettivo)</f>
        <v>1</v>
      </c>
    </row>
    <row r="4" spans="1:9" x14ac:dyDescent="0.15">
      <c r="A4" s="147" t="s">
        <v>220</v>
      </c>
      <c r="B4" s="149"/>
      <c r="D4" s="169" t="s">
        <v>221</v>
      </c>
      <c r="E4" s="170" t="s">
        <v>222</v>
      </c>
      <c r="F4" s="170" t="s">
        <v>223</v>
      </c>
      <c r="G4" s="171" t="s">
        <v>224</v>
      </c>
    </row>
    <row r="5" spans="1:9" x14ac:dyDescent="0.15">
      <c r="A5" s="147" t="s">
        <v>225</v>
      </c>
      <c r="B5" s="149"/>
      <c r="D5" s="172" t="s">
        <v>226</v>
      </c>
      <c r="E5" s="173" t="str">
        <f t="shared" ref="E5:E36" si="0">IF(AND($B$3&lt;&gt;"",$B$4&lt;&gt;""),$B$3*60*G5,"")</f>
        <v/>
      </c>
      <c r="F5" s="173" t="str">
        <f t="shared" ref="F5:F36" si="1">IF(E5&lt;&gt;"",ROUND(E5/8,0),"")</f>
        <v/>
      </c>
      <c r="G5" s="174">
        <v>0.1</v>
      </c>
    </row>
    <row r="6" spans="1:9" x14ac:dyDescent="0.15">
      <c r="A6" s="147" t="s">
        <v>227</v>
      </c>
      <c r="B6" s="148" t="str">
        <f>IF(AND(B3&lt;&gt;0,B4&lt;&gt;0,B5&lt;&gt;0),B3*B4*VLOOKUP(B5,Attivita_fisica,4,1)*Massa!C13,"")</f>
        <v/>
      </c>
      <c r="D6" s="172" t="s">
        <v>228</v>
      </c>
      <c r="E6" s="173" t="str">
        <f t="shared" si="0"/>
        <v/>
      </c>
      <c r="F6" s="173" t="str">
        <f t="shared" si="1"/>
        <v/>
      </c>
      <c r="G6" s="174">
        <v>0.13</v>
      </c>
    </row>
    <row r="7" spans="1:9" ht="12.75" x14ac:dyDescent="0.2">
      <c r="A7" s="147" t="s">
        <v>229</v>
      </c>
      <c r="B7" s="175" t="str">
        <f>IF(B6&lt;&gt;"",B6/8,"")</f>
        <v/>
      </c>
      <c r="D7" s="172" t="s">
        <v>230</v>
      </c>
      <c r="E7" s="173" t="str">
        <f t="shared" si="0"/>
        <v/>
      </c>
      <c r="F7" s="173" t="str">
        <f t="shared" si="1"/>
        <v/>
      </c>
      <c r="G7" s="174">
        <v>0.16</v>
      </c>
      <c r="I7"/>
    </row>
    <row r="8" spans="1:9" ht="12.75" x14ac:dyDescent="0.2">
      <c r="A8"/>
      <c r="B8"/>
      <c r="D8" s="172" t="s">
        <v>231</v>
      </c>
      <c r="E8" s="173" t="str">
        <f t="shared" si="0"/>
        <v/>
      </c>
      <c r="F8" s="173" t="str">
        <f t="shared" si="1"/>
        <v/>
      </c>
      <c r="G8" s="174">
        <v>5.2999999999999999E-2</v>
      </c>
    </row>
    <row r="9" spans="1:9" x14ac:dyDescent="0.15">
      <c r="D9" s="172" t="s">
        <v>232</v>
      </c>
      <c r="E9" s="173" t="str">
        <f t="shared" si="0"/>
        <v/>
      </c>
      <c r="F9" s="173" t="str">
        <f t="shared" si="1"/>
        <v/>
      </c>
      <c r="G9" s="174">
        <v>7.4999999999999997E-2</v>
      </c>
    </row>
    <row r="10" spans="1:9" x14ac:dyDescent="0.15">
      <c r="D10" s="172" t="s">
        <v>233</v>
      </c>
      <c r="E10" s="173" t="str">
        <f t="shared" si="0"/>
        <v/>
      </c>
      <c r="F10" s="173" t="str">
        <f t="shared" si="1"/>
        <v/>
      </c>
      <c r="G10" s="174">
        <v>0.17</v>
      </c>
    </row>
    <row r="11" spans="1:9" x14ac:dyDescent="0.15">
      <c r="D11" s="172" t="s">
        <v>234</v>
      </c>
      <c r="E11" s="173" t="str">
        <f t="shared" si="0"/>
        <v/>
      </c>
      <c r="F11" s="173" t="str">
        <f t="shared" si="1"/>
        <v/>
      </c>
      <c r="G11" s="174">
        <v>0.06</v>
      </c>
    </row>
    <row r="12" spans="1:9" x14ac:dyDescent="0.15">
      <c r="D12" s="172" t="s">
        <v>235</v>
      </c>
      <c r="E12" s="173" t="str">
        <f t="shared" si="0"/>
        <v/>
      </c>
      <c r="F12" s="173" t="str">
        <f t="shared" si="1"/>
        <v/>
      </c>
      <c r="G12" s="174">
        <v>0.15</v>
      </c>
    </row>
    <row r="13" spans="1:9" x14ac:dyDescent="0.15">
      <c r="A13" s="147"/>
      <c r="D13" s="172" t="s">
        <v>236</v>
      </c>
      <c r="E13" s="173" t="str">
        <f t="shared" si="0"/>
        <v/>
      </c>
      <c r="F13" s="173" t="str">
        <f t="shared" si="1"/>
        <v/>
      </c>
      <c r="G13" s="174">
        <v>0.1</v>
      </c>
    </row>
    <row r="14" spans="1:9" x14ac:dyDescent="0.15">
      <c r="A14" s="147"/>
      <c r="D14" s="172" t="s">
        <v>237</v>
      </c>
      <c r="E14" s="173" t="str">
        <f t="shared" si="0"/>
        <v/>
      </c>
      <c r="F14" s="173" t="str">
        <f t="shared" si="1"/>
        <v/>
      </c>
      <c r="G14" s="174">
        <v>0.14000000000000001</v>
      </c>
    </row>
    <row r="15" spans="1:9" x14ac:dyDescent="0.15">
      <c r="D15" s="172" t="s">
        <v>238</v>
      </c>
      <c r="E15" s="173" t="str">
        <f t="shared" si="0"/>
        <v/>
      </c>
      <c r="F15" s="173" t="str">
        <f t="shared" si="1"/>
        <v/>
      </c>
      <c r="G15" s="174">
        <v>0.05</v>
      </c>
    </row>
    <row r="16" spans="1:9" x14ac:dyDescent="0.15">
      <c r="D16" s="172" t="s">
        <v>239</v>
      </c>
      <c r="E16" s="173" t="str">
        <f t="shared" si="0"/>
        <v/>
      </c>
      <c r="F16" s="173" t="str">
        <f t="shared" si="1"/>
        <v/>
      </c>
      <c r="G16" s="174">
        <v>0.06</v>
      </c>
    </row>
    <row r="17" spans="1:7" x14ac:dyDescent="0.15">
      <c r="D17" s="172" t="s">
        <v>240</v>
      </c>
      <c r="E17" s="173" t="str">
        <f t="shared" si="0"/>
        <v/>
      </c>
      <c r="F17" s="173" t="str">
        <f t="shared" si="1"/>
        <v/>
      </c>
      <c r="G17" s="174">
        <v>0.08</v>
      </c>
    </row>
    <row r="18" spans="1:7" x14ac:dyDescent="0.15">
      <c r="D18" s="172" t="s">
        <v>241</v>
      </c>
      <c r="E18" s="173" t="str">
        <f t="shared" si="0"/>
        <v/>
      </c>
      <c r="F18" s="173" t="str">
        <f t="shared" si="1"/>
        <v/>
      </c>
      <c r="G18" s="174">
        <v>0.09</v>
      </c>
    </row>
    <row r="19" spans="1:7" x14ac:dyDescent="0.15">
      <c r="D19" s="172" t="s">
        <v>242</v>
      </c>
      <c r="E19" s="173" t="str">
        <f t="shared" si="0"/>
        <v/>
      </c>
      <c r="F19" s="173" t="str">
        <f t="shared" si="1"/>
        <v/>
      </c>
      <c r="G19" s="174">
        <v>4.5999999999999999E-2</v>
      </c>
    </row>
    <row r="20" spans="1:7" x14ac:dyDescent="0.15">
      <c r="A20" s="233" t="s">
        <v>243</v>
      </c>
      <c r="B20" s="233"/>
      <c r="D20" s="172" t="s">
        <v>244</v>
      </c>
      <c r="E20" s="173" t="str">
        <f t="shared" si="0"/>
        <v/>
      </c>
      <c r="F20" s="173" t="str">
        <f t="shared" si="1"/>
        <v/>
      </c>
      <c r="G20" s="174">
        <v>0.107</v>
      </c>
    </row>
    <row r="21" spans="1:7" x14ac:dyDescent="0.15">
      <c r="A21" s="147" t="s">
        <v>245</v>
      </c>
      <c r="B21" s="149"/>
      <c r="D21" s="172" t="s">
        <v>246</v>
      </c>
      <c r="E21" s="173" t="str">
        <f t="shared" si="0"/>
        <v/>
      </c>
      <c r="F21" s="173" t="str">
        <f t="shared" si="1"/>
        <v/>
      </c>
      <c r="G21" s="174">
        <v>0.19</v>
      </c>
    </row>
    <row r="22" spans="1:7" x14ac:dyDescent="0.15">
      <c r="A22" s="147" t="s">
        <v>227</v>
      </c>
      <c r="B22" s="148" t="str">
        <f>IF(B21&lt;&gt;"",B21*B3*0.9,"")</f>
        <v/>
      </c>
      <c r="D22" s="172" t="s">
        <v>247</v>
      </c>
      <c r="E22" s="173" t="str">
        <f t="shared" si="0"/>
        <v/>
      </c>
      <c r="F22" s="173" t="str">
        <f t="shared" si="1"/>
        <v/>
      </c>
      <c r="G22" s="174">
        <v>6.7000000000000004E-2</v>
      </c>
    </row>
    <row r="23" spans="1:7" x14ac:dyDescent="0.15">
      <c r="A23" s="147" t="s">
        <v>248</v>
      </c>
      <c r="B23" s="175" t="str">
        <f>IF(B21&lt;&gt;"",B22/20,"")</f>
        <v/>
      </c>
      <c r="D23" s="172" t="s">
        <v>249</v>
      </c>
      <c r="E23" s="173" t="str">
        <f t="shared" si="0"/>
        <v/>
      </c>
      <c r="F23" s="173" t="str">
        <f t="shared" si="1"/>
        <v/>
      </c>
      <c r="G23" s="174">
        <v>0.105</v>
      </c>
    </row>
    <row r="24" spans="1:7" ht="12.75" x14ac:dyDescent="0.2">
      <c r="A24"/>
      <c r="B24"/>
      <c r="D24" s="172" t="s">
        <v>250</v>
      </c>
      <c r="E24" s="173" t="str">
        <f t="shared" si="0"/>
        <v/>
      </c>
      <c r="F24" s="173" t="str">
        <f t="shared" si="1"/>
        <v/>
      </c>
      <c r="G24" s="174">
        <v>0.17699999999999999</v>
      </c>
    </row>
    <row r="25" spans="1:7" x14ac:dyDescent="0.15">
      <c r="D25" s="172" t="s">
        <v>251</v>
      </c>
      <c r="E25" s="173" t="str">
        <f t="shared" si="0"/>
        <v/>
      </c>
      <c r="F25" s="173" t="str">
        <f t="shared" si="1"/>
        <v/>
      </c>
      <c r="G25" s="174">
        <v>0.06</v>
      </c>
    </row>
    <row r="26" spans="1:7" x14ac:dyDescent="0.15">
      <c r="D26" s="172" t="s">
        <v>252</v>
      </c>
      <c r="E26" s="173" t="str">
        <f t="shared" si="0"/>
        <v/>
      </c>
      <c r="F26" s="173" t="str">
        <f t="shared" si="1"/>
        <v/>
      </c>
      <c r="G26" s="174">
        <v>0.1</v>
      </c>
    </row>
    <row r="27" spans="1:7" x14ac:dyDescent="0.15">
      <c r="D27" s="172" t="s">
        <v>253</v>
      </c>
      <c r="E27" s="173" t="str">
        <f t="shared" si="0"/>
        <v/>
      </c>
      <c r="F27" s="173" t="str">
        <f t="shared" si="1"/>
        <v/>
      </c>
      <c r="G27" s="174">
        <v>0.22</v>
      </c>
    </row>
    <row r="28" spans="1:7" x14ac:dyDescent="0.15">
      <c r="D28" s="172" t="s">
        <v>254</v>
      </c>
      <c r="E28" s="173" t="str">
        <f t="shared" si="0"/>
        <v/>
      </c>
      <c r="F28" s="173" t="str">
        <f t="shared" si="1"/>
        <v/>
      </c>
      <c r="G28" s="174">
        <v>0.14000000000000001</v>
      </c>
    </row>
    <row r="29" spans="1:7" x14ac:dyDescent="0.15">
      <c r="D29" s="172" t="s">
        <v>255</v>
      </c>
      <c r="E29" s="173" t="str">
        <f t="shared" si="0"/>
        <v/>
      </c>
      <c r="F29" s="173" t="str">
        <f t="shared" si="1"/>
        <v/>
      </c>
      <c r="G29" s="174">
        <v>0.14000000000000001</v>
      </c>
    </row>
    <row r="30" spans="1:7" x14ac:dyDescent="0.15">
      <c r="D30" s="172" t="s">
        <v>256</v>
      </c>
      <c r="E30" s="173" t="str">
        <f t="shared" si="0"/>
        <v/>
      </c>
      <c r="F30" s="173" t="str">
        <f t="shared" si="1"/>
        <v/>
      </c>
      <c r="G30" s="174">
        <v>0.04</v>
      </c>
    </row>
    <row r="31" spans="1:7" x14ac:dyDescent="0.15">
      <c r="D31" s="172" t="s">
        <v>257</v>
      </c>
      <c r="E31" s="173" t="str">
        <f t="shared" si="0"/>
        <v/>
      </c>
      <c r="F31" s="173" t="str">
        <f t="shared" si="1"/>
        <v/>
      </c>
      <c r="G31" s="174">
        <v>0.11</v>
      </c>
    </row>
    <row r="32" spans="1:7" x14ac:dyDescent="0.15">
      <c r="D32" s="172" t="s">
        <v>258</v>
      </c>
      <c r="E32" s="173" t="str">
        <f t="shared" si="0"/>
        <v/>
      </c>
      <c r="F32" s="173" t="str">
        <f t="shared" si="1"/>
        <v/>
      </c>
      <c r="G32" s="174">
        <v>0.09</v>
      </c>
    </row>
    <row r="33" spans="4:7" x14ac:dyDescent="0.15">
      <c r="D33" s="172" t="s">
        <v>259</v>
      </c>
      <c r="E33" s="173" t="str">
        <f t="shared" si="0"/>
        <v/>
      </c>
      <c r="F33" s="173" t="str">
        <f t="shared" si="1"/>
        <v/>
      </c>
      <c r="G33" s="174">
        <v>0.2</v>
      </c>
    </row>
    <row r="34" spans="4:7" x14ac:dyDescent="0.15">
      <c r="D34" s="172" t="s">
        <v>260</v>
      </c>
      <c r="E34" s="173" t="str">
        <f t="shared" si="0"/>
        <v/>
      </c>
      <c r="F34" s="173" t="str">
        <f t="shared" si="1"/>
        <v/>
      </c>
      <c r="G34" s="174">
        <v>0.2</v>
      </c>
    </row>
    <row r="35" spans="4:7" x14ac:dyDescent="0.15">
      <c r="D35" s="172" t="s">
        <v>261</v>
      </c>
      <c r="E35" s="173" t="str">
        <f t="shared" si="0"/>
        <v/>
      </c>
      <c r="F35" s="173" t="str">
        <f t="shared" si="1"/>
        <v/>
      </c>
      <c r="G35" s="174">
        <v>0.2</v>
      </c>
    </row>
    <row r="36" spans="4:7" x14ac:dyDescent="0.15">
      <c r="D36" s="172" t="s">
        <v>262</v>
      </c>
      <c r="E36" s="173" t="str">
        <f t="shared" si="0"/>
        <v/>
      </c>
      <c r="F36" s="173" t="str">
        <f t="shared" si="1"/>
        <v/>
      </c>
      <c r="G36" s="174">
        <v>0.15</v>
      </c>
    </row>
    <row r="37" spans="4:7" x14ac:dyDescent="0.15">
      <c r="D37" s="172" t="s">
        <v>263</v>
      </c>
      <c r="E37" s="173" t="str">
        <f t="shared" ref="E37:E63" si="2">IF(AND($B$3&lt;&gt;"",$B$4&lt;&gt;""),$B$3*60*G37,"")</f>
        <v/>
      </c>
      <c r="F37" s="173" t="str">
        <f t="shared" ref="F37:F68" si="3">IF(E37&lt;&gt;"",ROUND(E37/8,0),"")</f>
        <v/>
      </c>
      <c r="G37" s="174">
        <v>0.14000000000000001</v>
      </c>
    </row>
    <row r="38" spans="4:7" x14ac:dyDescent="0.15">
      <c r="D38" s="172" t="s">
        <v>264</v>
      </c>
      <c r="E38" s="173" t="str">
        <f t="shared" si="2"/>
        <v/>
      </c>
      <c r="F38" s="173" t="str">
        <f t="shared" si="3"/>
        <v/>
      </c>
      <c r="G38" s="174">
        <v>0.17</v>
      </c>
    </row>
    <row r="39" spans="4:7" x14ac:dyDescent="0.15">
      <c r="D39" s="172" t="s">
        <v>265</v>
      </c>
      <c r="E39" s="173" t="str">
        <f t="shared" si="2"/>
        <v/>
      </c>
      <c r="F39" s="173" t="str">
        <f t="shared" si="3"/>
        <v/>
      </c>
      <c r="G39" s="174">
        <v>0.16</v>
      </c>
    </row>
    <row r="40" spans="4:7" x14ac:dyDescent="0.15">
      <c r="D40" s="172" t="s">
        <v>266</v>
      </c>
      <c r="E40" s="173" t="str">
        <f t="shared" si="2"/>
        <v/>
      </c>
      <c r="F40" s="173" t="str">
        <f t="shared" si="3"/>
        <v/>
      </c>
      <c r="G40" s="174">
        <v>0.13</v>
      </c>
    </row>
    <row r="41" spans="4:7" x14ac:dyDescent="0.15">
      <c r="D41" s="172" t="s">
        <v>267</v>
      </c>
      <c r="E41" s="173" t="str">
        <f t="shared" si="2"/>
        <v/>
      </c>
      <c r="F41" s="173" t="str">
        <f t="shared" si="3"/>
        <v/>
      </c>
      <c r="G41" s="174">
        <v>0.16200000000000001</v>
      </c>
    </row>
    <row r="42" spans="4:7" x14ac:dyDescent="0.15">
      <c r="D42" s="172" t="s">
        <v>268</v>
      </c>
      <c r="E42" s="173" t="str">
        <f t="shared" si="2"/>
        <v/>
      </c>
      <c r="F42" s="173" t="str">
        <f t="shared" si="3"/>
        <v/>
      </c>
      <c r="G42" s="174">
        <v>0.12</v>
      </c>
    </row>
    <row r="43" spans="4:7" x14ac:dyDescent="0.15">
      <c r="D43" s="172" t="s">
        <v>269</v>
      </c>
      <c r="E43" s="173" t="str">
        <f t="shared" si="2"/>
        <v/>
      </c>
      <c r="F43" s="173" t="str">
        <f t="shared" si="3"/>
        <v/>
      </c>
      <c r="G43" s="174">
        <v>0.17</v>
      </c>
    </row>
    <row r="44" spans="4:7" x14ac:dyDescent="0.15">
      <c r="D44" s="172" t="s">
        <v>270</v>
      </c>
      <c r="E44" s="173" t="str">
        <f t="shared" si="2"/>
        <v/>
      </c>
      <c r="F44" s="173" t="str">
        <f t="shared" si="3"/>
        <v/>
      </c>
      <c r="G44" s="174">
        <v>0.22</v>
      </c>
    </row>
    <row r="45" spans="4:7" x14ac:dyDescent="0.15">
      <c r="D45" s="172" t="s">
        <v>271</v>
      </c>
      <c r="E45" s="173" t="str">
        <f t="shared" si="2"/>
        <v/>
      </c>
      <c r="F45" s="173" t="str">
        <f t="shared" si="3"/>
        <v/>
      </c>
      <c r="G45" s="174">
        <v>0.15</v>
      </c>
    </row>
    <row r="46" spans="4:7" x14ac:dyDescent="0.15">
      <c r="D46" s="172" t="s">
        <v>272</v>
      </c>
      <c r="E46" s="173" t="str">
        <f t="shared" si="2"/>
        <v/>
      </c>
      <c r="F46" s="173" t="str">
        <f t="shared" si="3"/>
        <v/>
      </c>
      <c r="G46" s="174">
        <v>0.14000000000000001</v>
      </c>
    </row>
    <row r="47" spans="4:7" x14ac:dyDescent="0.15">
      <c r="D47" s="172" t="s">
        <v>273</v>
      </c>
      <c r="E47" s="173" t="str">
        <f t="shared" si="2"/>
        <v/>
      </c>
      <c r="F47" s="173" t="str">
        <f t="shared" si="3"/>
        <v/>
      </c>
      <c r="G47" s="174">
        <v>0.11</v>
      </c>
    </row>
    <row r="48" spans="4:7" x14ac:dyDescent="0.15">
      <c r="D48" s="172" t="s">
        <v>274</v>
      </c>
      <c r="E48" s="173" t="str">
        <f t="shared" si="2"/>
        <v/>
      </c>
      <c r="F48" s="173" t="str">
        <f t="shared" si="3"/>
        <v/>
      </c>
      <c r="G48" s="174">
        <v>0.1</v>
      </c>
    </row>
    <row r="49" spans="4:7" x14ac:dyDescent="0.15">
      <c r="D49" s="172" t="s">
        <v>275</v>
      </c>
      <c r="E49" s="173" t="str">
        <f t="shared" si="2"/>
        <v/>
      </c>
      <c r="F49" s="173" t="str">
        <f t="shared" si="3"/>
        <v/>
      </c>
      <c r="G49" s="174">
        <v>7.0000000000000007E-2</v>
      </c>
    </row>
    <row r="50" spans="4:7" x14ac:dyDescent="0.15">
      <c r="D50" s="172" t="s">
        <v>276</v>
      </c>
      <c r="E50" s="173" t="str">
        <f t="shared" si="2"/>
        <v/>
      </c>
      <c r="F50" s="173" t="str">
        <f t="shared" si="3"/>
        <v/>
      </c>
      <c r="G50" s="174">
        <v>0.12</v>
      </c>
    </row>
    <row r="51" spans="4:7" x14ac:dyDescent="0.15">
      <c r="D51" s="172" t="s">
        <v>277</v>
      </c>
      <c r="E51" s="173" t="str">
        <f t="shared" si="2"/>
        <v/>
      </c>
      <c r="F51" s="173" t="str">
        <f t="shared" si="3"/>
        <v/>
      </c>
      <c r="G51" s="174">
        <v>0.1</v>
      </c>
    </row>
    <row r="52" spans="4:7" x14ac:dyDescent="0.15">
      <c r="D52" s="172" t="s">
        <v>278</v>
      </c>
      <c r="E52" s="173" t="str">
        <f t="shared" si="2"/>
        <v/>
      </c>
      <c r="F52" s="173" t="str">
        <f t="shared" si="3"/>
        <v/>
      </c>
      <c r="G52" s="174">
        <v>0.16</v>
      </c>
    </row>
    <row r="53" spans="4:7" x14ac:dyDescent="0.15">
      <c r="D53" s="172" t="s">
        <v>279</v>
      </c>
      <c r="E53" s="173" t="str">
        <f t="shared" si="2"/>
        <v/>
      </c>
      <c r="F53" s="173" t="str">
        <f t="shared" si="3"/>
        <v/>
      </c>
      <c r="G53" s="174">
        <v>0.2</v>
      </c>
    </row>
    <row r="54" spans="4:7" x14ac:dyDescent="0.15">
      <c r="D54" s="172" t="s">
        <v>280</v>
      </c>
      <c r="E54" s="173" t="str">
        <f t="shared" si="2"/>
        <v/>
      </c>
      <c r="F54" s="173" t="str">
        <f t="shared" si="3"/>
        <v/>
      </c>
      <c r="G54" s="174">
        <v>0.08</v>
      </c>
    </row>
    <row r="55" spans="4:7" x14ac:dyDescent="0.15">
      <c r="D55" s="172" t="s">
        <v>281</v>
      </c>
      <c r="E55" s="173" t="str">
        <f t="shared" si="2"/>
        <v/>
      </c>
      <c r="F55" s="173" t="str">
        <f t="shared" si="3"/>
        <v/>
      </c>
      <c r="G55" s="174">
        <v>0.12</v>
      </c>
    </row>
    <row r="56" spans="4:7" x14ac:dyDescent="0.15">
      <c r="D56" s="172" t="s">
        <v>282</v>
      </c>
      <c r="E56" s="173" t="str">
        <f t="shared" si="2"/>
        <v/>
      </c>
      <c r="F56" s="173" t="str">
        <f t="shared" si="3"/>
        <v/>
      </c>
      <c r="G56" s="174">
        <v>0.28000000000000003</v>
      </c>
    </row>
    <row r="57" spans="4:7" x14ac:dyDescent="0.15">
      <c r="D57" s="172" t="s">
        <v>283</v>
      </c>
      <c r="E57" s="173" t="str">
        <f t="shared" si="2"/>
        <v/>
      </c>
      <c r="F57" s="173" t="str">
        <f t="shared" si="3"/>
        <v/>
      </c>
      <c r="G57" s="174">
        <v>0.08</v>
      </c>
    </row>
    <row r="58" spans="4:7" x14ac:dyDescent="0.15">
      <c r="D58" s="172" t="s">
        <v>284</v>
      </c>
      <c r="E58" s="173" t="str">
        <f t="shared" si="2"/>
        <v/>
      </c>
      <c r="F58" s="173" t="str">
        <f t="shared" si="3"/>
        <v/>
      </c>
      <c r="G58" s="174">
        <v>0.14000000000000001</v>
      </c>
    </row>
    <row r="59" spans="4:7" x14ac:dyDescent="0.15">
      <c r="D59" s="172" t="s">
        <v>285</v>
      </c>
      <c r="E59" s="173" t="str">
        <f t="shared" si="2"/>
        <v/>
      </c>
      <c r="F59" s="173" t="str">
        <f t="shared" si="3"/>
        <v/>
      </c>
      <c r="G59" s="174">
        <v>0.15</v>
      </c>
    </row>
    <row r="60" spans="4:7" x14ac:dyDescent="0.15">
      <c r="D60" s="172" t="s">
        <v>286</v>
      </c>
      <c r="E60" s="173" t="str">
        <f t="shared" si="2"/>
        <v/>
      </c>
      <c r="F60" s="173" t="str">
        <f t="shared" si="3"/>
        <v/>
      </c>
      <c r="G60" s="174">
        <v>0.11</v>
      </c>
    </row>
    <row r="61" spans="4:7" x14ac:dyDescent="0.15">
      <c r="D61" s="172" t="s">
        <v>287</v>
      </c>
      <c r="E61" s="173" t="str">
        <f t="shared" si="2"/>
        <v/>
      </c>
      <c r="F61" s="173" t="str">
        <f t="shared" si="3"/>
        <v/>
      </c>
      <c r="G61" s="174">
        <v>7.0000000000000007E-2</v>
      </c>
    </row>
    <row r="62" spans="4:7" x14ac:dyDescent="0.15">
      <c r="D62" s="172" t="s">
        <v>288</v>
      </c>
      <c r="E62" s="173" t="str">
        <f t="shared" si="2"/>
        <v/>
      </c>
      <c r="F62" s="173" t="str">
        <f t="shared" si="3"/>
        <v/>
      </c>
      <c r="G62" s="174">
        <v>0.08</v>
      </c>
    </row>
    <row r="63" spans="4:7" x14ac:dyDescent="0.15">
      <c r="D63" s="172" t="s">
        <v>289</v>
      </c>
      <c r="E63" s="173" t="str">
        <f t="shared" si="2"/>
        <v/>
      </c>
      <c r="F63" s="173" t="str">
        <f t="shared" si="3"/>
        <v/>
      </c>
      <c r="G63" s="174">
        <v>0.06</v>
      </c>
    </row>
    <row r="64" spans="4:7" ht="12.75" x14ac:dyDescent="0.2">
      <c r="D64"/>
      <c r="E64"/>
      <c r="F64"/>
      <c r="G64"/>
    </row>
    <row r="65" spans="4:7" ht="12.75" x14ac:dyDescent="0.2">
      <c r="D65"/>
      <c r="E65"/>
      <c r="F65"/>
      <c r="G65"/>
    </row>
    <row r="66" spans="4:7" ht="12.75" x14ac:dyDescent="0.2">
      <c r="D66"/>
      <c r="E66"/>
      <c r="F66"/>
      <c r="G66"/>
    </row>
    <row r="67" spans="4:7" ht="12.75" x14ac:dyDescent="0.2">
      <c r="D67"/>
      <c r="E67"/>
      <c r="F67"/>
      <c r="G67"/>
    </row>
    <row r="68" spans="4:7" ht="12.75" x14ac:dyDescent="0.2">
      <c r="D68"/>
      <c r="E68"/>
      <c r="F68"/>
      <c r="G68"/>
    </row>
    <row r="69" spans="4:7" ht="12.75" x14ac:dyDescent="0.2">
      <c r="D69"/>
      <c r="E69"/>
      <c r="F69"/>
      <c r="G69"/>
    </row>
    <row r="70" spans="4:7" ht="12.75" x14ac:dyDescent="0.2">
      <c r="D70"/>
      <c r="E70"/>
      <c r="F70"/>
      <c r="G70"/>
    </row>
    <row r="71" spans="4:7" ht="12.75" x14ac:dyDescent="0.2">
      <c r="D71"/>
      <c r="E71"/>
      <c r="F71"/>
      <c r="G71"/>
    </row>
  </sheetData>
  <sheetProtection selectLockedCells="1" selectUnlockedCells="1"/>
  <mergeCells count="3">
    <mergeCell ref="A1:G1"/>
    <mergeCell ref="D3:G3"/>
    <mergeCell ref="A20:B20"/>
  </mergeCells>
  <dataValidations count="2">
    <dataValidation type="whole" operator="equal" allowBlank="1" promptTitle="Durata attività" prompt="In questa cella occorre inserire la durata, in minuti, dell'attività svolta." sqref="B4 B21">
      <formula1>0</formula1>
      <formula2>0</formula2>
    </dataValidation>
    <dataValidation type="list" operator="equal" allowBlank="1" promptTitle="Selezione attività" prompt="Dall'elenco proposto, selezionare l'attività che maggiormente si avvicina a quella svolta." sqref="B5">
      <formula1>"Aerobica poco impegnativa,Aerobica impegnativa,Alpinismo,Ballare (liscio),Ballare (moderno),Ballare (twist-lambada),Baseball,Boxe (allenamento),Bowling,Calcio (allenamento),Camminare a 3 km/ora,Camminare a 4 km/ora,Camminare a 5 km/ora,Camminare a 6 km/or"</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&amp;CPagina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7</vt:i4>
      </vt:variant>
    </vt:vector>
  </HeadingPairs>
  <TitlesOfParts>
    <vt:vector size="22" baseType="lpstr">
      <vt:lpstr>BMI</vt:lpstr>
      <vt:lpstr>Massa</vt:lpstr>
      <vt:lpstr>Fabbisogno calorico</vt:lpstr>
      <vt:lpstr>Previsioni</vt:lpstr>
      <vt:lpstr>Dieta</vt:lpstr>
      <vt:lpstr>Allenamento</vt:lpstr>
      <vt:lpstr>Pressione</vt:lpstr>
      <vt:lpstr>Frequenza cardiaca</vt:lpstr>
      <vt:lpstr>Consumo calorico</vt:lpstr>
      <vt:lpstr>Zona®</vt:lpstr>
      <vt:lpstr>Calcolatrice calorie</vt:lpstr>
      <vt:lpstr>Calcolatrice ricette</vt:lpstr>
      <vt:lpstr>Tabella alimenti</vt:lpstr>
      <vt:lpstr>Grafico peso</vt:lpstr>
      <vt:lpstr>Allenamenti</vt:lpstr>
      <vt:lpstr>Alimenti</vt:lpstr>
      <vt:lpstr>Alimenti_1</vt:lpstr>
      <vt:lpstr>Attività</vt:lpstr>
      <vt:lpstr>Attivita_fisica</vt:lpstr>
      <vt:lpstr>Elenco_alimenti</vt:lpstr>
      <vt:lpstr>freq_giorno</vt:lpstr>
      <vt:lpstr>Peso_effettivo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 Valli</dc:creator>
  <cp:lastModifiedBy>Alessandro Valli</cp:lastModifiedBy>
  <dcterms:created xsi:type="dcterms:W3CDTF">2017-05-16T09:49:23Z</dcterms:created>
  <dcterms:modified xsi:type="dcterms:W3CDTF">2017-05-16T09:49:24Z</dcterms:modified>
</cp:coreProperties>
</file>